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firstSheet="19" activeTab="25"/>
  </bookViews>
  <sheets>
    <sheet name="укр м" sheetId="1" r:id="rId1"/>
    <sheet name="укр.літ" sheetId="2" r:id="rId2"/>
    <sheet name="математика" sheetId="3" r:id="rId3"/>
    <sheet name="заруб.літ." sheetId="4" r:id="rId4"/>
    <sheet name="англ м" sheetId="5" r:id="rId5"/>
    <sheet name="нім.мова" sheetId="6" r:id="rId6"/>
    <sheet name="історія укр" sheetId="7" r:id="rId7"/>
    <sheet name="всесвітня історія" sheetId="8" r:id="rId8"/>
    <sheet name="правознавство" sheetId="9" r:id="rId9"/>
    <sheet name="біологія" sheetId="10" r:id="rId10"/>
    <sheet name="природознавство" sheetId="11" r:id="rId11"/>
    <sheet name="географія" sheetId="12" r:id="rId12"/>
    <sheet name="фізика" sheetId="13" r:id="rId13"/>
    <sheet name="хімія" sheetId="14" r:id="rId14"/>
    <sheet name="інформатика" sheetId="15" r:id="rId15"/>
    <sheet name="труд " sheetId="16" r:id="rId16"/>
    <sheet name="основи здоровя" sheetId="17" r:id="rId17"/>
    <sheet name="фізична культура" sheetId="18" r:id="rId18"/>
    <sheet name="муз мист" sheetId="19" r:id="rId19"/>
    <sheet name="обр мист" sheetId="20" r:id="rId20"/>
    <sheet name="худ культ" sheetId="21" r:id="rId21"/>
    <sheet name="екологія" sheetId="22" r:id="rId22"/>
    <sheet name="економіка" sheetId="23" r:id="rId23"/>
    <sheet name="астрономія" sheetId="24" r:id="rId24"/>
    <sheet name="захист Вітчизни" sheetId="25" r:id="rId25"/>
    <sheet name="курси за вибором" sheetId="26" r:id="rId26"/>
  </sheets>
  <definedNames/>
  <calcPr fullCalcOnLoad="1"/>
</workbook>
</file>

<file path=xl/sharedStrings.xml><?xml version="1.0" encoding="utf-8"?>
<sst xmlns="http://schemas.openxmlformats.org/spreadsheetml/2006/main" count="1473" uniqueCount="109">
  <si>
    <t>Клас</t>
  </si>
  <si>
    <t>Не атестовано</t>
  </si>
  <si>
    <t>І семестр</t>
  </si>
  <si>
    <t>ІІ семестр</t>
  </si>
  <si>
    <t>Предмет</t>
  </si>
  <si>
    <t>Прізвище вчителя</t>
  </si>
  <si>
    <t>Кіл. учнів</t>
  </si>
  <si>
    <t>Vs</t>
  </si>
  <si>
    <t>Ds</t>
  </si>
  <si>
    <t>Sr</t>
  </si>
  <si>
    <t>Nz</t>
  </si>
  <si>
    <t>математика</t>
  </si>
  <si>
    <t>5в</t>
  </si>
  <si>
    <t>алгебра</t>
  </si>
  <si>
    <t>9б</t>
  </si>
  <si>
    <t>9в</t>
  </si>
  <si>
    <t>10б</t>
  </si>
  <si>
    <t>геометрія</t>
  </si>
  <si>
    <t>6б</t>
  </si>
  <si>
    <t>6в</t>
  </si>
  <si>
    <t>10а</t>
  </si>
  <si>
    <t>10в</t>
  </si>
  <si>
    <t>6а</t>
  </si>
  <si>
    <t>11а</t>
  </si>
  <si>
    <t>9а</t>
  </si>
  <si>
    <t>8а</t>
  </si>
  <si>
    <t>8б</t>
  </si>
  <si>
    <t>8в</t>
  </si>
  <si>
    <t>5б</t>
  </si>
  <si>
    <t>7а</t>
  </si>
  <si>
    <t>7б</t>
  </si>
  <si>
    <t>7в</t>
  </si>
  <si>
    <t>5а</t>
  </si>
  <si>
    <t>Якість знань</t>
  </si>
  <si>
    <t>СНУ</t>
  </si>
  <si>
    <t>Загальний показник 
математика</t>
  </si>
  <si>
    <t xml:space="preserve">Моніторинг навчальних досягнень учнів </t>
  </si>
  <si>
    <t>з</t>
  </si>
  <si>
    <t>предмет</t>
  </si>
  <si>
    <t>математики</t>
  </si>
  <si>
    <t xml:space="preserve">Загальний показник 
</t>
  </si>
  <si>
    <t>ІІ Ісеместр</t>
  </si>
  <si>
    <t>Укр.мова</t>
  </si>
  <si>
    <t>Новохижна Н.Ф.</t>
  </si>
  <si>
    <t>Токарик Т.І.</t>
  </si>
  <si>
    <t>Самойлова Г.В.</t>
  </si>
  <si>
    <t>Укр.літ.</t>
  </si>
  <si>
    <t>Лазурненська ЗОШ І - ІІІ ступенів</t>
  </si>
  <si>
    <t>Корнєйчук І.В.</t>
  </si>
  <si>
    <t>Шишковський М.О.</t>
  </si>
  <si>
    <t>Ходос О.О.</t>
  </si>
  <si>
    <t>Загороднюк С.М.</t>
  </si>
  <si>
    <t>Англ.мова</t>
  </si>
  <si>
    <t>Яценко І.А.</t>
  </si>
  <si>
    <t>Нім.мова</t>
  </si>
  <si>
    <t>Яценко І. А.</t>
  </si>
  <si>
    <t>Істор.Укр.</t>
  </si>
  <si>
    <t>Всесв.істор.</t>
  </si>
  <si>
    <t>Екологія</t>
  </si>
  <si>
    <t>Економіка</t>
  </si>
  <si>
    <t>Основи економ.</t>
  </si>
  <si>
    <t>Захист Вітч.</t>
  </si>
  <si>
    <t>Захист Вітчизни</t>
  </si>
  <si>
    <t>Правознавство</t>
  </si>
  <si>
    <t>Біологія</t>
  </si>
  <si>
    <t>Природознавство</t>
  </si>
  <si>
    <t>Географія</t>
  </si>
  <si>
    <t>Фізика</t>
  </si>
  <si>
    <t>Хімія</t>
  </si>
  <si>
    <t>Інформатика</t>
  </si>
  <si>
    <t>Трудове навч.</t>
  </si>
  <si>
    <t>Зануденко А.П.</t>
  </si>
  <si>
    <t>Технології</t>
  </si>
  <si>
    <t>Осн.зд.</t>
  </si>
  <si>
    <t>Фіз культ</t>
  </si>
  <si>
    <t>Фіз.культ.</t>
  </si>
  <si>
    <t>Муз.</t>
  </si>
  <si>
    <t>Музика</t>
  </si>
  <si>
    <t>Цілинко Н.В.</t>
  </si>
  <si>
    <t>Обр.мист.</t>
  </si>
  <si>
    <t>Худ.культ.</t>
  </si>
  <si>
    <t>Худ. Культ.</t>
  </si>
  <si>
    <t>Стецюк О.А.</t>
  </si>
  <si>
    <t>Астрономія</t>
  </si>
  <si>
    <t>Лазурненської ЗОШ І - ІІІ ст.</t>
  </si>
  <si>
    <t>астрономії</t>
  </si>
  <si>
    <t>Зарубіжна літ.</t>
  </si>
  <si>
    <t>Кравченко С.М.</t>
  </si>
  <si>
    <t>Кузнецова Л.М.</t>
  </si>
  <si>
    <t>Етика</t>
  </si>
  <si>
    <t>Зар.літ.</t>
  </si>
  <si>
    <t>Укр.мови</t>
  </si>
  <si>
    <t>8 (Ігр.)</t>
  </si>
  <si>
    <t>8 (ІІ гр.)</t>
  </si>
  <si>
    <t>Всього</t>
  </si>
  <si>
    <t>Кириченко Е.А.</t>
  </si>
  <si>
    <t>8(Ігр.)</t>
  </si>
  <si>
    <t>Всього по вчителю</t>
  </si>
  <si>
    <t>8(ІІгр.)</t>
  </si>
  <si>
    <t>Заруб.літ.</t>
  </si>
  <si>
    <t xml:space="preserve">6а </t>
  </si>
  <si>
    <t>Лисюк В.Г.</t>
  </si>
  <si>
    <t xml:space="preserve"> </t>
  </si>
  <si>
    <t xml:space="preserve">Загальний показник по предмету 
</t>
  </si>
  <si>
    <t>Загальний по вчителю</t>
  </si>
  <si>
    <t>Загольний по вчителю</t>
  </si>
  <si>
    <t>Загальний по предмету</t>
  </si>
  <si>
    <t>Козлова Н.С.</t>
  </si>
  <si>
    <t>Всього по предмету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</si>
</sst>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"/>
    <numFmt numFmtId="195" formatCode="0.0000"/>
    <numFmt numFmtId="196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i/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b/>
      <sz val="11"/>
      <color indexed="12"/>
      <name val="Calibri"/>
      <family val="2"/>
    </font>
    <font>
      <b/>
      <sz val="12"/>
      <color indexed="10"/>
      <name val="Arial Cyr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 Cyr"/>
      <family val="2"/>
    </font>
    <font>
      <b/>
      <sz val="10"/>
      <color theme="1"/>
      <name val="Arial Cyr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CC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5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center"/>
      <protection hidden="1"/>
    </xf>
    <xf numFmtId="0" fontId="11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2" fontId="0" fillId="34" borderId="11" xfId="0" applyNumberFormat="1" applyFill="1" applyBorder="1" applyAlignment="1">
      <alignment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 applyProtection="1">
      <alignment horizontal="center"/>
      <protection hidden="1"/>
    </xf>
    <xf numFmtId="0" fontId="5" fillId="35" borderId="12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2" fontId="47" fillId="34" borderId="10" xfId="0" applyNumberFormat="1" applyFont="1" applyFill="1" applyBorder="1" applyAlignment="1">
      <alignment/>
    </xf>
    <xf numFmtId="2" fontId="30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 applyProtection="1">
      <alignment horizontal="center"/>
      <protection hidden="1"/>
    </xf>
    <xf numFmtId="2" fontId="49" fillId="34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52" fillId="33" borderId="10" xfId="0" applyFont="1" applyFill="1" applyBorder="1" applyAlignment="1" applyProtection="1">
      <alignment horizontal="center"/>
      <protection hidden="1"/>
    </xf>
    <xf numFmtId="0" fontId="47" fillId="34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51" fillId="34" borderId="10" xfId="0" applyFont="1" applyFill="1" applyBorder="1" applyAlignment="1">
      <alignment/>
    </xf>
    <xf numFmtId="0" fontId="51" fillId="35" borderId="12" xfId="0" applyFont="1" applyFill="1" applyBorder="1" applyAlignment="1" applyProtection="1">
      <alignment horizontal="center"/>
      <protection hidden="1"/>
    </xf>
    <xf numFmtId="0" fontId="47" fillId="35" borderId="10" xfId="0" applyFont="1" applyFill="1" applyBorder="1" applyAlignment="1">
      <alignment horizontal="center"/>
    </xf>
    <xf numFmtId="2" fontId="47" fillId="35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zoomScale="80" zoomScaleNormal="80" zoomScalePageLayoutView="0" workbookViewId="0" topLeftCell="A4">
      <selection activeCell="O24" sqref="O24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7" width="15.00390625" style="0" customWidth="1"/>
    <col min="18" max="18" width="13.140625" style="0" customWidth="1"/>
    <col min="26" max="26" width="10.8515625" style="0" customWidth="1"/>
    <col min="27" max="27" width="12.57421875" style="0" customWidth="1"/>
    <col min="28" max="28" width="10.28125" style="0" customWidth="1"/>
    <col min="29" max="29" width="10.57421875" style="0" customWidth="1"/>
    <col min="30" max="31" width="11.28125" style="0" customWidth="1"/>
    <col min="32" max="32" width="16.421875" style="0" customWidth="1"/>
  </cols>
  <sheetData>
    <row r="1" spans="1:11" ht="42" customHeight="1">
      <c r="A1" s="15" t="s">
        <v>36</v>
      </c>
      <c r="E1" s="59" t="s">
        <v>47</v>
      </c>
      <c r="F1" s="60"/>
      <c r="G1" s="60"/>
      <c r="H1" s="60"/>
      <c r="I1" s="60"/>
      <c r="J1" s="15" t="s">
        <v>37</v>
      </c>
      <c r="K1" s="35" t="s">
        <v>91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1" ht="15">
      <c r="A5" s="33" t="s">
        <v>42</v>
      </c>
      <c r="B5" s="33" t="s">
        <v>45</v>
      </c>
      <c r="C5" s="5" t="s">
        <v>32</v>
      </c>
      <c r="D5" s="5">
        <v>20</v>
      </c>
      <c r="E5" s="8">
        <v>0</v>
      </c>
      <c r="F5" s="5">
        <v>3</v>
      </c>
      <c r="G5" s="5">
        <v>11</v>
      </c>
      <c r="H5" s="5">
        <v>5</v>
      </c>
      <c r="I5" s="5">
        <v>1</v>
      </c>
      <c r="J5" s="24">
        <f>(F5+G5)/D5*100</f>
        <v>70</v>
      </c>
      <c r="K5" s="24">
        <f aca="true" t="shared" si="0" ref="K5:K11">(F5+0.64*G5+0.36*H5)/D5*100</f>
        <v>59.199999999999996</v>
      </c>
      <c r="L5" s="24">
        <f aca="true" t="shared" si="1" ref="L5:O9">F5/$D5*100</f>
        <v>15</v>
      </c>
      <c r="M5" s="24">
        <f t="shared" si="1"/>
        <v>55.00000000000001</v>
      </c>
      <c r="N5" s="24">
        <f t="shared" si="1"/>
        <v>25</v>
      </c>
      <c r="O5" s="24">
        <f t="shared" si="1"/>
        <v>5</v>
      </c>
      <c r="Q5" s="33" t="s">
        <v>42</v>
      </c>
      <c r="R5" s="33" t="s">
        <v>45</v>
      </c>
      <c r="S5" s="6" t="s">
        <v>32</v>
      </c>
      <c r="T5" s="6">
        <v>20</v>
      </c>
      <c r="U5" s="8"/>
      <c r="V5" s="5"/>
      <c r="W5" s="5"/>
      <c r="X5" s="5"/>
      <c r="Y5" s="5"/>
      <c r="Z5" s="24"/>
      <c r="AA5" s="24"/>
      <c r="AB5" s="24"/>
      <c r="AC5" s="24"/>
      <c r="AD5" s="24"/>
      <c r="AE5" s="24"/>
    </row>
    <row r="6" spans="1:31" ht="15">
      <c r="A6" s="1"/>
      <c r="B6" s="33"/>
      <c r="C6" s="5" t="s">
        <v>29</v>
      </c>
      <c r="D6" s="5">
        <v>27</v>
      </c>
      <c r="E6" s="8">
        <f>D6-(F6+G6+H6+I6)</f>
        <v>0</v>
      </c>
      <c r="F6" s="5">
        <v>7</v>
      </c>
      <c r="G6" s="5">
        <v>10</v>
      </c>
      <c r="H6" s="5">
        <v>8</v>
      </c>
      <c r="I6" s="5">
        <v>2</v>
      </c>
      <c r="J6" s="24">
        <f>(F6+G6)/D6*100</f>
        <v>62.96296296296296</v>
      </c>
      <c r="K6" s="24">
        <f t="shared" si="0"/>
        <v>60.296296296296305</v>
      </c>
      <c r="L6" s="24">
        <f t="shared" si="1"/>
        <v>25.925925925925924</v>
      </c>
      <c r="M6" s="24">
        <f t="shared" si="1"/>
        <v>37.03703703703704</v>
      </c>
      <c r="N6" s="24">
        <f t="shared" si="1"/>
        <v>29.629629629629626</v>
      </c>
      <c r="O6" s="24">
        <f t="shared" si="1"/>
        <v>7.4074074074074066</v>
      </c>
      <c r="Q6" s="1"/>
      <c r="R6" s="33"/>
      <c r="S6" s="6" t="s">
        <v>29</v>
      </c>
      <c r="T6" s="6">
        <v>27</v>
      </c>
      <c r="U6" s="8"/>
      <c r="V6" s="5"/>
      <c r="W6" s="5"/>
      <c r="X6" s="5"/>
      <c r="Y6" s="5"/>
      <c r="Z6" s="24"/>
      <c r="AA6" s="24"/>
      <c r="AB6" s="24"/>
      <c r="AC6" s="24"/>
      <c r="AD6" s="24"/>
      <c r="AE6" s="24"/>
    </row>
    <row r="7" spans="1:31" ht="15">
      <c r="A7" s="1"/>
      <c r="B7" s="33"/>
      <c r="C7" s="5" t="s">
        <v>92</v>
      </c>
      <c r="D7" s="5">
        <v>13</v>
      </c>
      <c r="E7" s="8">
        <v>0</v>
      </c>
      <c r="F7" s="5">
        <v>0</v>
      </c>
      <c r="G7" s="5">
        <v>8</v>
      </c>
      <c r="H7" s="5">
        <v>5</v>
      </c>
      <c r="I7" s="5">
        <v>0</v>
      </c>
      <c r="J7" s="24">
        <f>(F7+G7)/D7*100</f>
        <v>61.53846153846154</v>
      </c>
      <c r="K7" s="24">
        <f t="shared" si="0"/>
        <v>53.230769230769226</v>
      </c>
      <c r="L7" s="24">
        <f t="shared" si="1"/>
        <v>0</v>
      </c>
      <c r="M7" s="24">
        <f t="shared" si="1"/>
        <v>61.53846153846154</v>
      </c>
      <c r="N7" s="24">
        <f t="shared" si="1"/>
        <v>38.46153846153847</v>
      </c>
      <c r="O7" s="24">
        <f t="shared" si="1"/>
        <v>0</v>
      </c>
      <c r="Q7" s="1"/>
      <c r="R7" s="33"/>
      <c r="S7" s="6" t="s">
        <v>92</v>
      </c>
      <c r="T7" s="6">
        <v>13</v>
      </c>
      <c r="U7" s="8"/>
      <c r="V7" s="5"/>
      <c r="W7" s="5"/>
      <c r="X7" s="5"/>
      <c r="Y7" s="5"/>
      <c r="Z7" s="24"/>
      <c r="AA7" s="24"/>
      <c r="AB7" s="24"/>
      <c r="AC7" s="24"/>
      <c r="AD7" s="24"/>
      <c r="AE7" s="24"/>
    </row>
    <row r="8" spans="1:31" ht="15">
      <c r="A8" s="33"/>
      <c r="B8" s="33"/>
      <c r="C8" s="5" t="s">
        <v>93</v>
      </c>
      <c r="D8" s="5">
        <v>9</v>
      </c>
      <c r="E8" s="8">
        <v>0</v>
      </c>
      <c r="F8" s="5">
        <v>0</v>
      </c>
      <c r="G8" s="5">
        <v>5</v>
      </c>
      <c r="H8" s="5">
        <v>3</v>
      </c>
      <c r="I8" s="5">
        <v>1</v>
      </c>
      <c r="J8" s="24">
        <f>(F8+G8)/D8*100</f>
        <v>55.55555555555556</v>
      </c>
      <c r="K8" s="24">
        <f t="shared" si="0"/>
        <v>47.55555555555556</v>
      </c>
      <c r="L8" s="24">
        <f t="shared" si="1"/>
        <v>0</v>
      </c>
      <c r="M8" s="24">
        <f t="shared" si="1"/>
        <v>55.55555555555556</v>
      </c>
      <c r="N8" s="24">
        <f t="shared" si="1"/>
        <v>33.33333333333333</v>
      </c>
      <c r="O8" s="24">
        <f t="shared" si="1"/>
        <v>11.11111111111111</v>
      </c>
      <c r="Q8" s="33"/>
      <c r="R8" s="33"/>
      <c r="S8" s="6" t="s">
        <v>93</v>
      </c>
      <c r="T8" s="6">
        <v>9</v>
      </c>
      <c r="U8" s="8"/>
      <c r="V8" s="5"/>
      <c r="W8" s="5"/>
      <c r="X8" s="5"/>
      <c r="Y8" s="5"/>
      <c r="Z8" s="24"/>
      <c r="AA8" s="24"/>
      <c r="AB8" s="24"/>
      <c r="AC8" s="24"/>
      <c r="AD8" s="24"/>
      <c r="AE8" s="24"/>
    </row>
    <row r="9" spans="1:31" ht="15">
      <c r="A9" s="46" t="s">
        <v>94</v>
      </c>
      <c r="B9" s="17"/>
      <c r="C9" s="8"/>
      <c r="D9" s="42">
        <f>SUM(D5:D8)</f>
        <v>69</v>
      </c>
      <c r="E9" s="43">
        <f>D9-(F9+G9+H9+I9)</f>
        <v>0</v>
      </c>
      <c r="F9" s="44">
        <f>SUM(F5:F8)</f>
        <v>10</v>
      </c>
      <c r="G9" s="44">
        <f>SUM(G5:G8)</f>
        <v>34</v>
      </c>
      <c r="H9" s="44">
        <f>SUM(H5:H8)</f>
        <v>21</v>
      </c>
      <c r="I9" s="44">
        <f>SUM(I5:I8)</f>
        <v>4</v>
      </c>
      <c r="J9" s="39">
        <f>(F9+G9)/D9*100</f>
        <v>63.76811594202898</v>
      </c>
      <c r="K9" s="39">
        <f t="shared" si="0"/>
        <v>56.98550724637681</v>
      </c>
      <c r="L9" s="39">
        <f t="shared" si="1"/>
        <v>14.492753623188406</v>
      </c>
      <c r="M9" s="39">
        <f t="shared" si="1"/>
        <v>49.275362318840585</v>
      </c>
      <c r="N9" s="39">
        <f t="shared" si="1"/>
        <v>30.434782608695656</v>
      </c>
      <c r="O9" s="39">
        <f t="shared" si="1"/>
        <v>5.797101449275362</v>
      </c>
      <c r="Q9" s="16" t="s">
        <v>94</v>
      </c>
      <c r="R9" s="17"/>
      <c r="S9" s="8"/>
      <c r="T9" s="42">
        <f>SUM(T5:T8)</f>
        <v>69</v>
      </c>
      <c r="U9" s="19"/>
      <c r="V9" s="18"/>
      <c r="W9" s="18"/>
      <c r="X9" s="18"/>
      <c r="Y9" s="18"/>
      <c r="Z9" s="39"/>
      <c r="AA9" s="39"/>
      <c r="AB9" s="39"/>
      <c r="AC9" s="39"/>
      <c r="AD9" s="39"/>
      <c r="AE9" s="39"/>
    </row>
    <row r="10" spans="1:31" ht="15">
      <c r="A10" s="33"/>
      <c r="B10" s="33" t="s">
        <v>43</v>
      </c>
      <c r="C10" s="5" t="s">
        <v>22</v>
      </c>
      <c r="D10" s="9">
        <v>24</v>
      </c>
      <c r="E10" s="8">
        <v>0</v>
      </c>
      <c r="F10" s="9">
        <v>4</v>
      </c>
      <c r="G10" s="9">
        <v>10</v>
      </c>
      <c r="H10" s="9">
        <v>10</v>
      </c>
      <c r="I10" s="5">
        <v>0</v>
      </c>
      <c r="J10" s="24">
        <f>L10+M10</f>
        <v>58.333333333333336</v>
      </c>
      <c r="K10" s="24">
        <f t="shared" si="0"/>
        <v>58.333333333333336</v>
      </c>
      <c r="L10" s="24">
        <f aca="true" t="shared" si="2" ref="L10:O11">F10/$D10*100</f>
        <v>16.666666666666664</v>
      </c>
      <c r="M10" s="24">
        <f t="shared" si="2"/>
        <v>41.66666666666667</v>
      </c>
      <c r="N10" s="24">
        <f t="shared" si="2"/>
        <v>41.66666666666667</v>
      </c>
      <c r="O10" s="24">
        <f t="shared" si="2"/>
        <v>0</v>
      </c>
      <c r="Q10" s="33"/>
      <c r="R10" s="33" t="s">
        <v>43</v>
      </c>
      <c r="S10" s="5" t="s">
        <v>29</v>
      </c>
      <c r="T10" s="9"/>
      <c r="U10" s="8"/>
      <c r="V10" s="9"/>
      <c r="W10" s="9"/>
      <c r="X10" s="9"/>
      <c r="Y10" s="5"/>
      <c r="Z10" s="24"/>
      <c r="AA10" s="24"/>
      <c r="AB10" s="24"/>
      <c r="AC10" s="24"/>
      <c r="AD10" s="24"/>
      <c r="AE10" s="24"/>
    </row>
    <row r="11" spans="1:31" ht="15">
      <c r="A11" s="1"/>
      <c r="B11" s="33"/>
      <c r="C11" s="5" t="s">
        <v>24</v>
      </c>
      <c r="D11" s="10">
        <v>28</v>
      </c>
      <c r="E11" s="8">
        <v>0</v>
      </c>
      <c r="F11" s="10">
        <v>4</v>
      </c>
      <c r="G11" s="10">
        <v>5</v>
      </c>
      <c r="H11" s="10">
        <v>18</v>
      </c>
      <c r="I11" s="36">
        <v>1</v>
      </c>
      <c r="J11" s="24">
        <f>L11+M11</f>
        <v>32.14285714285714</v>
      </c>
      <c r="K11" s="24">
        <f t="shared" si="0"/>
        <v>48.857142857142854</v>
      </c>
      <c r="L11" s="24">
        <f t="shared" si="2"/>
        <v>14.285714285714285</v>
      </c>
      <c r="M11" s="24">
        <f t="shared" si="2"/>
        <v>17.857142857142858</v>
      </c>
      <c r="N11" s="24">
        <f t="shared" si="2"/>
        <v>64.28571428571429</v>
      </c>
      <c r="O11" s="24">
        <f t="shared" si="2"/>
        <v>3.571428571428571</v>
      </c>
      <c r="Q11" s="1"/>
      <c r="R11" s="33"/>
      <c r="S11" s="5" t="s">
        <v>30</v>
      </c>
      <c r="T11" s="10"/>
      <c r="U11" s="8"/>
      <c r="V11" s="10"/>
      <c r="W11" s="10"/>
      <c r="X11" s="10"/>
      <c r="Y11" s="4"/>
      <c r="Z11" s="24"/>
      <c r="AA11" s="24"/>
      <c r="AB11" s="24"/>
      <c r="AC11" s="24"/>
      <c r="AD11" s="24"/>
      <c r="AE11" s="24"/>
    </row>
    <row r="12" spans="1:31" ht="15">
      <c r="A12" s="46" t="s">
        <v>94</v>
      </c>
      <c r="B12" s="17"/>
      <c r="C12" s="8"/>
      <c r="D12" s="18">
        <f>SUM(D10:D11)</f>
        <v>52</v>
      </c>
      <c r="E12" s="19">
        <f>D12-(F12+G12+H12+I12)</f>
        <v>0</v>
      </c>
      <c r="F12" s="18">
        <f>SUM(F10:F11)</f>
        <v>8</v>
      </c>
      <c r="G12" s="18">
        <f>SUM(G10:G11)</f>
        <v>15</v>
      </c>
      <c r="H12" s="18">
        <f>SUM(H10:H11)</f>
        <v>28</v>
      </c>
      <c r="I12" s="18">
        <f>SUM(I10:I11)</f>
        <v>1</v>
      </c>
      <c r="J12" s="45">
        <f aca="true" t="shared" si="3" ref="J12:O12">AVERAGE(J10:J11)</f>
        <v>45.23809523809524</v>
      </c>
      <c r="K12" s="45">
        <f t="shared" si="3"/>
        <v>53.595238095238095</v>
      </c>
      <c r="L12" s="45">
        <f t="shared" si="3"/>
        <v>15.476190476190474</v>
      </c>
      <c r="M12" s="45">
        <f t="shared" si="3"/>
        <v>29.761904761904766</v>
      </c>
      <c r="N12" s="45">
        <f t="shared" si="3"/>
        <v>52.97619047619048</v>
      </c>
      <c r="O12" s="45">
        <f t="shared" si="3"/>
        <v>1.7857142857142856</v>
      </c>
      <c r="Q12" s="16"/>
      <c r="R12" s="17"/>
      <c r="S12" s="8"/>
      <c r="T12" s="18"/>
      <c r="U12" s="19"/>
      <c r="V12" s="18"/>
      <c r="W12" s="18"/>
      <c r="X12" s="18"/>
      <c r="Y12" s="18"/>
      <c r="Z12" s="39"/>
      <c r="AA12" s="39"/>
      <c r="AB12" s="39"/>
      <c r="AC12" s="39"/>
      <c r="AD12" s="39"/>
      <c r="AE12" s="39"/>
    </row>
    <row r="13" spans="1:31" ht="15">
      <c r="A13" s="33"/>
      <c r="B13" s="33" t="s">
        <v>44</v>
      </c>
      <c r="C13" s="5" t="s">
        <v>20</v>
      </c>
      <c r="D13" s="11">
        <v>16</v>
      </c>
      <c r="E13" s="8">
        <v>0</v>
      </c>
      <c r="F13" s="11">
        <v>1</v>
      </c>
      <c r="G13" s="11">
        <v>5</v>
      </c>
      <c r="H13" s="11">
        <v>10</v>
      </c>
      <c r="I13" s="11">
        <v>0</v>
      </c>
      <c r="J13" s="24">
        <f>L13+M13</f>
        <v>37.5</v>
      </c>
      <c r="K13" s="24">
        <f>(F13+0.64*G13+0.36*H13)/D13*100</f>
        <v>48.75</v>
      </c>
      <c r="L13" s="24">
        <f aca="true" t="shared" si="4" ref="L13:O15">F13/$D13*100</f>
        <v>6.25</v>
      </c>
      <c r="M13" s="24">
        <f t="shared" si="4"/>
        <v>31.25</v>
      </c>
      <c r="N13" s="24">
        <f t="shared" si="4"/>
        <v>62.5</v>
      </c>
      <c r="O13" s="24">
        <f t="shared" si="4"/>
        <v>0</v>
      </c>
      <c r="Q13" s="33"/>
      <c r="R13" s="33" t="s">
        <v>44</v>
      </c>
      <c r="S13" s="5" t="s">
        <v>25</v>
      </c>
      <c r="T13" s="11"/>
      <c r="U13" s="8"/>
      <c r="V13" s="11"/>
      <c r="W13" s="11"/>
      <c r="X13" s="11"/>
      <c r="Y13" s="11"/>
      <c r="Z13" s="24"/>
      <c r="AA13" s="24"/>
      <c r="AB13" s="24"/>
      <c r="AC13" s="24"/>
      <c r="AD13" s="24"/>
      <c r="AE13" s="24"/>
    </row>
    <row r="14" spans="1:31" ht="15">
      <c r="A14" s="1"/>
      <c r="B14" s="33"/>
      <c r="C14" s="5" t="s">
        <v>16</v>
      </c>
      <c r="D14" s="11">
        <v>15</v>
      </c>
      <c r="E14" s="8">
        <v>0</v>
      </c>
      <c r="F14" s="11">
        <v>3</v>
      </c>
      <c r="G14" s="11">
        <v>6</v>
      </c>
      <c r="H14" s="11">
        <v>5</v>
      </c>
      <c r="I14" s="11">
        <v>1</v>
      </c>
      <c r="J14" s="24">
        <f>L14+M14</f>
        <v>60</v>
      </c>
      <c r="K14" s="24">
        <f>(F14+0.64*G14+0.36*H14)/D14*100</f>
        <v>57.60000000000001</v>
      </c>
      <c r="L14" s="24">
        <f t="shared" si="4"/>
        <v>20</v>
      </c>
      <c r="M14" s="24">
        <f t="shared" si="4"/>
        <v>40</v>
      </c>
      <c r="N14" s="24">
        <f t="shared" si="4"/>
        <v>33.33333333333333</v>
      </c>
      <c r="O14" s="24">
        <f t="shared" si="4"/>
        <v>6.666666666666667</v>
      </c>
      <c r="Q14" s="1"/>
      <c r="R14" s="33"/>
      <c r="S14" s="5" t="s">
        <v>26</v>
      </c>
      <c r="T14" s="11"/>
      <c r="U14" s="8"/>
      <c r="V14" s="11"/>
      <c r="W14" s="11"/>
      <c r="X14" s="11"/>
      <c r="Y14" s="11"/>
      <c r="Z14" s="24"/>
      <c r="AA14" s="24"/>
      <c r="AB14" s="24"/>
      <c r="AC14" s="24"/>
      <c r="AD14" s="24"/>
      <c r="AE14" s="24"/>
    </row>
    <row r="15" spans="1:31" ht="15">
      <c r="A15" s="1"/>
      <c r="B15" s="33"/>
      <c r="C15" s="5">
        <v>11</v>
      </c>
      <c r="D15" s="11">
        <v>14</v>
      </c>
      <c r="E15" s="8">
        <f>D15-(F15+G15+H15+I15)</f>
        <v>0</v>
      </c>
      <c r="F15" s="5">
        <v>0</v>
      </c>
      <c r="G15" s="5">
        <v>5</v>
      </c>
      <c r="H15" s="5">
        <v>4</v>
      </c>
      <c r="I15" s="5">
        <v>5</v>
      </c>
      <c r="J15" s="24">
        <f>L15+M15</f>
        <v>35.714285714285715</v>
      </c>
      <c r="K15" s="24">
        <f>(F15+0.64*G15+0.36*H15)/D15*100</f>
        <v>33.142857142857146</v>
      </c>
      <c r="L15" s="24">
        <f t="shared" si="4"/>
        <v>0</v>
      </c>
      <c r="M15" s="24">
        <f t="shared" si="4"/>
        <v>35.714285714285715</v>
      </c>
      <c r="N15" s="24">
        <f t="shared" si="4"/>
        <v>28.57142857142857</v>
      </c>
      <c r="O15" s="24">
        <f t="shared" si="4"/>
        <v>35.714285714285715</v>
      </c>
      <c r="Q15" s="1"/>
      <c r="R15" s="33"/>
      <c r="S15" s="5" t="s">
        <v>27</v>
      </c>
      <c r="T15" s="11"/>
      <c r="U15" s="8"/>
      <c r="V15" s="5"/>
      <c r="W15" s="5"/>
      <c r="X15" s="5"/>
      <c r="Y15" s="5"/>
      <c r="Z15" s="24"/>
      <c r="AA15" s="24"/>
      <c r="AB15" s="24"/>
      <c r="AC15" s="24"/>
      <c r="AD15" s="24"/>
      <c r="AE15" s="24"/>
    </row>
    <row r="16" spans="1:31" ht="15">
      <c r="A16" s="46" t="s">
        <v>94</v>
      </c>
      <c r="B16" s="17"/>
      <c r="C16" s="8"/>
      <c r="D16" s="18">
        <f>SUM(D13:D15)</f>
        <v>45</v>
      </c>
      <c r="E16" s="20">
        <v>0</v>
      </c>
      <c r="F16" s="18">
        <f>SUM(F13:F15)</f>
        <v>4</v>
      </c>
      <c r="G16" s="18">
        <f>SUM(G13:G15)</f>
        <v>16</v>
      </c>
      <c r="H16" s="18">
        <f>SUM(H13:H15)</f>
        <v>19</v>
      </c>
      <c r="I16" s="18">
        <f>SUM(I13:I15)</f>
        <v>6</v>
      </c>
      <c r="J16" s="39">
        <f>L16+M16</f>
        <v>44.404761904761905</v>
      </c>
      <c r="K16" s="39">
        <f>(F16+0.64*G16+0.36*H16)/D16*100</f>
        <v>46.84444444444444</v>
      </c>
      <c r="L16" s="45">
        <f>AVERAGE(L13:L15)</f>
        <v>8.75</v>
      </c>
      <c r="M16" s="45">
        <f>AVERAGE(M13:M15)</f>
        <v>35.654761904761905</v>
      </c>
      <c r="N16" s="45">
        <f>AVERAGE(N13:N15)</f>
        <v>41.46825396825397</v>
      </c>
      <c r="O16" s="45">
        <f>AVERAGE(O13:O15)</f>
        <v>14.126984126984127</v>
      </c>
      <c r="Q16" s="16"/>
      <c r="R16" s="17"/>
      <c r="S16" s="8"/>
      <c r="T16" s="18"/>
      <c r="U16" s="20"/>
      <c r="V16" s="18"/>
      <c r="W16" s="18"/>
      <c r="X16" s="18"/>
      <c r="Y16" s="18"/>
      <c r="Z16" s="39"/>
      <c r="AA16" s="39"/>
      <c r="AB16" s="39"/>
      <c r="AC16" s="39"/>
      <c r="AD16" s="39"/>
      <c r="AE16" s="39"/>
    </row>
    <row r="17" spans="1:31" ht="51.75" customHeight="1">
      <c r="A17" s="57" t="s">
        <v>40</v>
      </c>
      <c r="B17" s="58"/>
      <c r="C17" s="22"/>
      <c r="D17" s="22">
        <f>SUM(D16,D12,D9)</f>
        <v>166</v>
      </c>
      <c r="E17" s="22">
        <f>SUM(E5:E16)</f>
        <v>0</v>
      </c>
      <c r="F17" s="22">
        <f>SUM(F9+F12+F16)</f>
        <v>22</v>
      </c>
      <c r="G17" s="22">
        <f>SUM(G9+G12+G16)</f>
        <v>65</v>
      </c>
      <c r="H17" s="22">
        <f>H9+H12+H16</f>
        <v>68</v>
      </c>
      <c r="I17" s="22">
        <f>I9+I12+I16</f>
        <v>11</v>
      </c>
      <c r="J17" s="23">
        <f>(F17+G17)*100/D17</f>
        <v>52.40963855421687</v>
      </c>
      <c r="K17" s="23">
        <f>(F17+0.64*G17+0.36*H17)*100/D17</f>
        <v>53.06024096385542</v>
      </c>
      <c r="L17" s="23">
        <f>F17*100/D17</f>
        <v>13.25301204819277</v>
      </c>
      <c r="M17" s="23">
        <f>G17*100/D17</f>
        <v>39.1566265060241</v>
      </c>
      <c r="N17" s="23">
        <f>H17*100/D17</f>
        <v>40.963855421686745</v>
      </c>
      <c r="O17" s="23">
        <f>I17*100/D17</f>
        <v>6.626506024096385</v>
      </c>
      <c r="Q17" s="54" t="s">
        <v>40</v>
      </c>
      <c r="R17" s="54"/>
      <c r="S17" s="22"/>
      <c r="T17" s="22"/>
      <c r="U17" s="22"/>
      <c r="V17" s="22"/>
      <c r="W17" s="22"/>
      <c r="X17" s="22"/>
      <c r="Y17" s="22"/>
      <c r="Z17" s="39"/>
      <c r="AA17" s="39"/>
      <c r="AB17" s="39"/>
      <c r="AC17" s="39"/>
      <c r="AD17" s="39"/>
      <c r="AE17" s="39"/>
    </row>
  </sheetData>
  <sheetProtection/>
  <mergeCells count="9">
    <mergeCell ref="Q17:R17"/>
    <mergeCell ref="T3:Y3"/>
    <mergeCell ref="Z3:AE3"/>
    <mergeCell ref="A17:B17"/>
    <mergeCell ref="E1:I1"/>
    <mergeCell ref="J2:O2"/>
    <mergeCell ref="J3:O3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5"/>
  <sheetViews>
    <sheetView zoomScale="75" zoomScaleNormal="75" zoomScalePageLayoutView="0" workbookViewId="0" topLeftCell="A1">
      <selection activeCell="E20" sqref="E20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8" width="12.7109375" style="0" customWidth="1"/>
    <col min="26" max="32" width="12.710937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64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41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64</v>
      </c>
      <c r="B5" s="33" t="s">
        <v>82</v>
      </c>
      <c r="C5" s="7" t="s">
        <v>22</v>
      </c>
      <c r="D5" s="9">
        <v>24</v>
      </c>
      <c r="E5" s="8">
        <v>0</v>
      </c>
      <c r="F5" s="9">
        <v>3</v>
      </c>
      <c r="G5" s="9">
        <v>7</v>
      </c>
      <c r="H5" s="9">
        <v>14</v>
      </c>
      <c r="I5" s="5">
        <v>0</v>
      </c>
      <c r="J5" s="24">
        <f aca="true" t="shared" si="0" ref="J5:J15">L5+M5</f>
        <v>41.66666666666667</v>
      </c>
      <c r="K5" s="24">
        <f aca="true" t="shared" si="1" ref="K5:K15">(F5+0.64*G5+0.36*H5)/D5*100</f>
        <v>52.166666666666664</v>
      </c>
      <c r="L5" s="24">
        <f aca="true" t="shared" si="2" ref="L5:O9">F5/$D5*100</f>
        <v>12.5</v>
      </c>
      <c r="M5" s="24">
        <f t="shared" si="2"/>
        <v>29.166666666666668</v>
      </c>
      <c r="N5" s="24">
        <f t="shared" si="2"/>
        <v>58.333333333333336</v>
      </c>
      <c r="O5" s="24">
        <f t="shared" si="2"/>
        <v>0</v>
      </c>
      <c r="Q5" s="33"/>
      <c r="R5" s="33"/>
      <c r="S5" s="5" t="s">
        <v>29</v>
      </c>
      <c r="T5" s="9"/>
      <c r="U5" s="8">
        <f aca="true" t="shared" si="3" ref="U5:U14">T5-(V5+W5+X5+Y5)</f>
        <v>0</v>
      </c>
      <c r="V5" s="9"/>
      <c r="W5" s="9"/>
      <c r="X5" s="9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 aca="true" t="shared" si="4" ref="AC5:AE8">W5/$T5*100</f>
        <v>#DIV/0!</v>
      </c>
      <c r="AD5" s="24" t="e">
        <f t="shared" si="4"/>
        <v>#DIV/0!</v>
      </c>
      <c r="AE5" s="24" t="e">
        <f t="shared" si="4"/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33"/>
      <c r="B6" s="33"/>
      <c r="C6" s="6" t="s">
        <v>29</v>
      </c>
      <c r="D6" s="9">
        <v>27</v>
      </c>
      <c r="E6" s="8">
        <v>0</v>
      </c>
      <c r="F6" s="9">
        <v>6</v>
      </c>
      <c r="G6" s="9">
        <v>8</v>
      </c>
      <c r="H6" s="9">
        <v>8</v>
      </c>
      <c r="I6" s="6">
        <v>5</v>
      </c>
      <c r="J6" s="24">
        <f t="shared" si="0"/>
        <v>51.85185185185185</v>
      </c>
      <c r="K6" s="24">
        <f t="shared" si="1"/>
        <v>51.85185185185185</v>
      </c>
      <c r="L6" s="24">
        <f t="shared" si="2"/>
        <v>22.22222222222222</v>
      </c>
      <c r="M6" s="24">
        <f t="shared" si="2"/>
        <v>29.629629629629626</v>
      </c>
      <c r="N6" s="24">
        <f t="shared" si="2"/>
        <v>29.629629629629626</v>
      </c>
      <c r="O6" s="24">
        <f t="shared" si="2"/>
        <v>18.51851851851852</v>
      </c>
      <c r="Q6" s="33"/>
      <c r="R6" s="33"/>
      <c r="S6" s="6"/>
      <c r="T6" s="9"/>
      <c r="U6" s="8"/>
      <c r="V6" s="9"/>
      <c r="W6" s="9"/>
      <c r="X6" s="9"/>
      <c r="Y6" s="6"/>
      <c r="Z6" s="24"/>
      <c r="AA6" s="24"/>
      <c r="AB6" s="24"/>
      <c r="AC6" s="24"/>
      <c r="AD6" s="24"/>
      <c r="AE6" s="24"/>
      <c r="AG6" s="34"/>
    </row>
    <row r="7" spans="1:33" ht="15">
      <c r="A7" s="33"/>
      <c r="B7" s="33"/>
      <c r="C7" s="5" t="s">
        <v>20</v>
      </c>
      <c r="D7" s="9">
        <v>16</v>
      </c>
      <c r="E7" s="8">
        <v>0</v>
      </c>
      <c r="F7" s="9">
        <v>0</v>
      </c>
      <c r="G7" s="9">
        <v>8</v>
      </c>
      <c r="H7" s="9">
        <v>6</v>
      </c>
      <c r="I7" s="6">
        <v>2</v>
      </c>
      <c r="J7" s="24">
        <f t="shared" si="0"/>
        <v>50</v>
      </c>
      <c r="K7" s="24">
        <f t="shared" si="1"/>
        <v>45.5</v>
      </c>
      <c r="L7" s="24">
        <f t="shared" si="2"/>
        <v>0</v>
      </c>
      <c r="M7" s="24">
        <f t="shared" si="2"/>
        <v>50</v>
      </c>
      <c r="N7" s="24">
        <f t="shared" si="2"/>
        <v>37.5</v>
      </c>
      <c r="O7" s="24">
        <f t="shared" si="2"/>
        <v>12.5</v>
      </c>
      <c r="Q7" s="33"/>
      <c r="R7" s="33"/>
      <c r="S7" s="6"/>
      <c r="T7" s="9"/>
      <c r="U7" s="8"/>
      <c r="V7" s="9"/>
      <c r="W7" s="9"/>
      <c r="X7" s="9"/>
      <c r="Y7" s="6"/>
      <c r="Z7" s="24"/>
      <c r="AA7" s="24"/>
      <c r="AB7" s="24"/>
      <c r="AC7" s="24"/>
      <c r="AD7" s="24"/>
      <c r="AE7" s="24"/>
      <c r="AG7" s="34"/>
    </row>
    <row r="8" spans="1:33" ht="15">
      <c r="A8" s="1"/>
      <c r="B8" s="33"/>
      <c r="C8" s="5" t="s">
        <v>16</v>
      </c>
      <c r="D8" s="10">
        <v>15</v>
      </c>
      <c r="E8" s="8">
        <v>0</v>
      </c>
      <c r="F8" s="10">
        <v>3</v>
      </c>
      <c r="G8" s="10">
        <v>6</v>
      </c>
      <c r="H8" s="10">
        <v>4</v>
      </c>
      <c r="I8" s="11">
        <v>2</v>
      </c>
      <c r="J8" s="24">
        <f t="shared" si="0"/>
        <v>60</v>
      </c>
      <c r="K8" s="24">
        <f t="shared" si="1"/>
        <v>55.199999999999996</v>
      </c>
      <c r="L8" s="24">
        <f t="shared" si="2"/>
        <v>20</v>
      </c>
      <c r="M8" s="24">
        <f t="shared" si="2"/>
        <v>40</v>
      </c>
      <c r="N8" s="24">
        <f t="shared" si="2"/>
        <v>26.666666666666668</v>
      </c>
      <c r="O8" s="24">
        <f t="shared" si="2"/>
        <v>13.333333333333334</v>
      </c>
      <c r="Q8" s="1"/>
      <c r="R8" s="33"/>
      <c r="S8" s="5" t="s">
        <v>30</v>
      </c>
      <c r="T8" s="10"/>
      <c r="U8" s="8">
        <f t="shared" si="3"/>
        <v>0</v>
      </c>
      <c r="V8" s="10"/>
      <c r="W8" s="10"/>
      <c r="X8" s="10"/>
      <c r="Y8" s="4"/>
      <c r="Z8" s="24" t="e">
        <f>AB8+AC8</f>
        <v>#DIV/0!</v>
      </c>
      <c r="AA8" s="24" t="e">
        <f>(V8+0.64*W8+0.36*X8)/T8*100</f>
        <v>#DIV/0!</v>
      </c>
      <c r="AB8" s="24" t="e">
        <f>V8/$T8*100</f>
        <v>#DIV/0!</v>
      </c>
      <c r="AC8" s="24" t="e">
        <f t="shared" si="4"/>
        <v>#DIV/0!</v>
      </c>
      <c r="AD8" s="24" t="e">
        <f t="shared" si="4"/>
        <v>#DIV/0!</v>
      </c>
      <c r="AE8" s="24" t="e">
        <f t="shared" si="4"/>
        <v>#DIV/0!</v>
      </c>
      <c r="AF8" t="e">
        <f aca="true" t="shared" si="5" ref="AF8:AF15">IF(J8-Z8&lt;0,"збільшено на",IF(J8-Z8&gt;0,"зменшено на","стабільно"))</f>
        <v>#DIV/0!</v>
      </c>
      <c r="AG8" s="34" t="e">
        <f aca="true" t="shared" si="6" ref="AG8:AG15">ABS(J8-Z8)</f>
        <v>#DIV/0!</v>
      </c>
    </row>
    <row r="9" spans="1:33" ht="15">
      <c r="A9" s="16" t="s">
        <v>97</v>
      </c>
      <c r="B9" s="17"/>
      <c r="C9" s="8"/>
      <c r="D9" s="18">
        <f>SUM(D5:D8)</f>
        <v>82</v>
      </c>
      <c r="E9" s="19">
        <v>0</v>
      </c>
      <c r="F9" s="18">
        <f>SUM(F5:F8)</f>
        <v>12</v>
      </c>
      <c r="G9" s="18">
        <f>SUM(G5:G8)</f>
        <v>29</v>
      </c>
      <c r="H9" s="18">
        <f>SUM(H5:H8)</f>
        <v>32</v>
      </c>
      <c r="I9" s="18">
        <f>SUM(I5:I8)</f>
        <v>9</v>
      </c>
      <c r="J9" s="39">
        <f t="shared" si="0"/>
        <v>50</v>
      </c>
      <c r="K9" s="39">
        <f t="shared" si="1"/>
        <v>51.31707317073171</v>
      </c>
      <c r="L9" s="39">
        <f t="shared" si="2"/>
        <v>14.634146341463413</v>
      </c>
      <c r="M9" s="39">
        <f t="shared" si="2"/>
        <v>35.36585365853659</v>
      </c>
      <c r="N9" s="39">
        <f t="shared" si="2"/>
        <v>39.02439024390244</v>
      </c>
      <c r="O9" s="39">
        <f t="shared" si="2"/>
        <v>10.975609756097562</v>
      </c>
      <c r="Q9" s="16"/>
      <c r="R9" s="17"/>
      <c r="S9" s="8"/>
      <c r="T9" s="18">
        <f>SUM(T5:T8)</f>
        <v>0</v>
      </c>
      <c r="U9" s="19">
        <f t="shared" si="3"/>
        <v>0</v>
      </c>
      <c r="V9" s="18">
        <f>SUM(V5:V8)</f>
        <v>0</v>
      </c>
      <c r="W9" s="18">
        <f>SUM(W5:W8)</f>
        <v>0</v>
      </c>
      <c r="X9" s="18">
        <f>SUM(X5:X8)</f>
        <v>0</v>
      </c>
      <c r="Y9" s="18">
        <f>SUM(Y5:Y8)</f>
        <v>0</v>
      </c>
      <c r="Z9" s="25" t="e">
        <f aca="true" t="shared" si="7" ref="Z9:AE9">AVERAGE(Z5:Z8)</f>
        <v>#DIV/0!</v>
      </c>
      <c r="AA9" s="25" t="e">
        <f t="shared" si="7"/>
        <v>#DIV/0!</v>
      </c>
      <c r="AB9" s="25" t="e">
        <f t="shared" si="7"/>
        <v>#DIV/0!</v>
      </c>
      <c r="AC9" s="25" t="e">
        <f t="shared" si="7"/>
        <v>#DIV/0!</v>
      </c>
      <c r="AD9" s="25" t="e">
        <f t="shared" si="7"/>
        <v>#DIV/0!</v>
      </c>
      <c r="AE9" s="25" t="e">
        <f t="shared" si="7"/>
        <v>#DIV/0!</v>
      </c>
      <c r="AF9" t="e">
        <f t="shared" si="5"/>
        <v>#DIV/0!</v>
      </c>
      <c r="AG9" s="34" t="e">
        <f t="shared" si="6"/>
        <v>#DIV/0!</v>
      </c>
    </row>
    <row r="10" spans="1:33" ht="15">
      <c r="A10" s="33"/>
      <c r="B10" s="33" t="s">
        <v>88</v>
      </c>
      <c r="C10" s="5" t="s">
        <v>25</v>
      </c>
      <c r="D10" s="11">
        <v>22</v>
      </c>
      <c r="E10" s="8">
        <v>0</v>
      </c>
      <c r="F10" s="11">
        <v>0</v>
      </c>
      <c r="G10" s="11">
        <v>10</v>
      </c>
      <c r="H10" s="11">
        <v>10</v>
      </c>
      <c r="I10" s="11">
        <v>2</v>
      </c>
      <c r="J10" s="24">
        <f t="shared" si="0"/>
        <v>45.45454545454545</v>
      </c>
      <c r="K10" s="24">
        <f t="shared" si="1"/>
        <v>45.45454545454545</v>
      </c>
      <c r="L10" s="24">
        <f aca="true" t="shared" si="8" ref="L10:O12">F10/$D10*100</f>
        <v>0</v>
      </c>
      <c r="M10" s="24">
        <f t="shared" si="8"/>
        <v>45.45454545454545</v>
      </c>
      <c r="N10" s="24">
        <f t="shared" si="8"/>
        <v>45.45454545454545</v>
      </c>
      <c r="O10" s="24">
        <f t="shared" si="8"/>
        <v>9.090909090909092</v>
      </c>
      <c r="Q10" s="33"/>
      <c r="R10" s="33"/>
      <c r="S10" s="5" t="s">
        <v>25</v>
      </c>
      <c r="T10" s="11"/>
      <c r="U10" s="8">
        <f t="shared" si="3"/>
        <v>0</v>
      </c>
      <c r="V10" s="11"/>
      <c r="W10" s="11"/>
      <c r="X10" s="11"/>
      <c r="Y10" s="11"/>
      <c r="Z10" s="24" t="e">
        <f>AB10+AC10</f>
        <v>#DIV/0!</v>
      </c>
      <c r="AA10" s="24" t="e">
        <f>(V10+0.64*W10+0.36*X10)/T10*100</f>
        <v>#DIV/0!</v>
      </c>
      <c r="AB10" s="24" t="e">
        <f>V10/$T10*100</f>
        <v>#DIV/0!</v>
      </c>
      <c r="AC10" s="24" t="e">
        <f aca="true" t="shared" si="9" ref="AC10:AE11">W10/$T10*100</f>
        <v>#DIV/0!</v>
      </c>
      <c r="AD10" s="24" t="e">
        <f t="shared" si="9"/>
        <v>#DIV/0!</v>
      </c>
      <c r="AE10" s="24" t="e">
        <f t="shared" si="9"/>
        <v>#DIV/0!</v>
      </c>
      <c r="AF10" t="e">
        <f t="shared" si="5"/>
        <v>#DIV/0!</v>
      </c>
      <c r="AG10" s="34" t="e">
        <f t="shared" si="6"/>
        <v>#DIV/0!</v>
      </c>
    </row>
    <row r="11" spans="1:33" ht="15">
      <c r="A11" s="1"/>
      <c r="B11" s="33"/>
      <c r="C11" s="5" t="s">
        <v>24</v>
      </c>
      <c r="D11" s="11">
        <v>28</v>
      </c>
      <c r="E11" s="8">
        <v>0</v>
      </c>
      <c r="F11" s="11">
        <v>2</v>
      </c>
      <c r="G11" s="11">
        <v>10</v>
      </c>
      <c r="H11" s="11">
        <v>12</v>
      </c>
      <c r="I11" s="11">
        <v>4</v>
      </c>
      <c r="J11" s="24">
        <f t="shared" si="0"/>
        <v>42.85714285714286</v>
      </c>
      <c r="K11" s="24">
        <f t="shared" si="1"/>
        <v>45.42857142857143</v>
      </c>
      <c r="L11" s="24">
        <f t="shared" si="8"/>
        <v>7.142857142857142</v>
      </c>
      <c r="M11" s="24">
        <f t="shared" si="8"/>
        <v>35.714285714285715</v>
      </c>
      <c r="N11" s="24">
        <f t="shared" si="8"/>
        <v>42.857142857142854</v>
      </c>
      <c r="O11" s="24">
        <f t="shared" si="8"/>
        <v>14.285714285714285</v>
      </c>
      <c r="Q11" s="1"/>
      <c r="R11" s="33"/>
      <c r="S11" s="5" t="s">
        <v>26</v>
      </c>
      <c r="T11" s="11"/>
      <c r="U11" s="8">
        <f t="shared" si="3"/>
        <v>0</v>
      </c>
      <c r="V11" s="11"/>
      <c r="W11" s="11"/>
      <c r="X11" s="11"/>
      <c r="Y11" s="11"/>
      <c r="Z11" s="24" t="e">
        <f>AB11+AC11</f>
        <v>#DIV/0!</v>
      </c>
      <c r="AA11" s="24" t="e">
        <f>(V11+0.64*W11+0.36*X11)/T11*100</f>
        <v>#DIV/0!</v>
      </c>
      <c r="AB11" s="24" t="e">
        <f>V11/$T11*100</f>
        <v>#DIV/0!</v>
      </c>
      <c r="AC11" s="24" t="e">
        <f t="shared" si="9"/>
        <v>#DIV/0!</v>
      </c>
      <c r="AD11" s="24" t="e">
        <f t="shared" si="9"/>
        <v>#DIV/0!</v>
      </c>
      <c r="AE11" s="24" t="e">
        <f t="shared" si="9"/>
        <v>#DIV/0!</v>
      </c>
      <c r="AF11" t="e">
        <f t="shared" si="5"/>
        <v>#DIV/0!</v>
      </c>
      <c r="AG11" s="34" t="e">
        <f t="shared" si="6"/>
        <v>#DIV/0!</v>
      </c>
    </row>
    <row r="12" spans="1:33" ht="15">
      <c r="A12" s="16" t="s">
        <v>97</v>
      </c>
      <c r="B12" s="17"/>
      <c r="C12" s="8"/>
      <c r="D12" s="18">
        <f>SUM(D10:D11)</f>
        <v>50</v>
      </c>
      <c r="E12" s="20">
        <f>D12-(F12+G12+H12+I12)</f>
        <v>0</v>
      </c>
      <c r="F12" s="18">
        <f>SUM(F10:F11)</f>
        <v>2</v>
      </c>
      <c r="G12" s="18">
        <f>SUM(G10:G11)</f>
        <v>20</v>
      </c>
      <c r="H12" s="18">
        <f>SUM(H10:H11)</f>
        <v>22</v>
      </c>
      <c r="I12" s="18">
        <f>SUM(I10:I11)</f>
        <v>6</v>
      </c>
      <c r="J12" s="39">
        <f t="shared" si="0"/>
        <v>44</v>
      </c>
      <c r="K12" s="39">
        <f t="shared" si="1"/>
        <v>45.44</v>
      </c>
      <c r="L12" s="39">
        <f t="shared" si="8"/>
        <v>4</v>
      </c>
      <c r="M12" s="39">
        <f t="shared" si="8"/>
        <v>40</v>
      </c>
      <c r="N12" s="39">
        <f t="shared" si="8"/>
        <v>44</v>
      </c>
      <c r="O12" s="39">
        <f t="shared" si="8"/>
        <v>12</v>
      </c>
      <c r="Q12" s="16"/>
      <c r="R12" s="17"/>
      <c r="S12" s="8"/>
      <c r="T12" s="18">
        <f>SUM(T10:T11)</f>
        <v>0</v>
      </c>
      <c r="U12" s="20">
        <f t="shared" si="3"/>
        <v>0</v>
      </c>
      <c r="V12" s="18">
        <f>SUM(V10:V11)</f>
        <v>0</v>
      </c>
      <c r="W12" s="18">
        <f>SUM(W10:W11)</f>
        <v>0</v>
      </c>
      <c r="X12" s="18">
        <f>SUM(X10:X11)</f>
        <v>0</v>
      </c>
      <c r="Y12" s="18">
        <f>SUM(Y10:Y11)</f>
        <v>0</v>
      </c>
      <c r="Z12" s="25" t="e">
        <f aca="true" t="shared" si="10" ref="Z12:AE12">AVERAGE(Z10:Z11)</f>
        <v>#DIV/0!</v>
      </c>
      <c r="AA12" s="25" t="e">
        <f t="shared" si="10"/>
        <v>#DIV/0!</v>
      </c>
      <c r="AB12" s="25" t="e">
        <f t="shared" si="10"/>
        <v>#DIV/0!</v>
      </c>
      <c r="AC12" s="25" t="e">
        <f t="shared" si="10"/>
        <v>#DIV/0!</v>
      </c>
      <c r="AD12" s="25" t="e">
        <f t="shared" si="10"/>
        <v>#DIV/0!</v>
      </c>
      <c r="AE12" s="25" t="e">
        <f t="shared" si="10"/>
        <v>#DIV/0!</v>
      </c>
      <c r="AF12" t="e">
        <f t="shared" si="5"/>
        <v>#DIV/0!</v>
      </c>
      <c r="AG12" s="34" t="e">
        <f t="shared" si="6"/>
        <v>#DIV/0!</v>
      </c>
    </row>
    <row r="13" spans="1:33" ht="15">
      <c r="A13" s="33"/>
      <c r="B13" s="33" t="s">
        <v>95</v>
      </c>
      <c r="C13" s="5" t="s">
        <v>23</v>
      </c>
      <c r="D13" s="5">
        <v>14</v>
      </c>
      <c r="E13" s="8">
        <v>0</v>
      </c>
      <c r="F13" s="5">
        <v>0</v>
      </c>
      <c r="G13" s="5">
        <v>8</v>
      </c>
      <c r="H13" s="5">
        <v>3</v>
      </c>
      <c r="I13" s="5">
        <v>3</v>
      </c>
      <c r="J13" s="24">
        <f t="shared" si="0"/>
        <v>57.14285714285714</v>
      </c>
      <c r="K13" s="24">
        <f t="shared" si="1"/>
        <v>44.28571428571429</v>
      </c>
      <c r="L13" s="24">
        <f aca="true" t="shared" si="11" ref="L13:O15">F13/$D13*100</f>
        <v>0</v>
      </c>
      <c r="M13" s="24">
        <f t="shared" si="11"/>
        <v>57.14285714285714</v>
      </c>
      <c r="N13" s="24">
        <f t="shared" si="11"/>
        <v>21.428571428571427</v>
      </c>
      <c r="O13" s="24">
        <f t="shared" si="11"/>
        <v>21.428571428571427</v>
      </c>
      <c r="Q13" s="33"/>
      <c r="R13" s="33"/>
      <c r="S13" s="5" t="s">
        <v>24</v>
      </c>
      <c r="T13" s="5"/>
      <c r="U13" s="8">
        <f t="shared" si="3"/>
        <v>0</v>
      </c>
      <c r="V13" s="5"/>
      <c r="W13" s="5"/>
      <c r="X13" s="5"/>
      <c r="Y13" s="5"/>
      <c r="Z13" s="24" t="e">
        <f>AB13+AC13</f>
        <v>#DIV/0!</v>
      </c>
      <c r="AA13" s="24" t="e">
        <f>(V13+0.64*W13+0.36*X13)/T13*100</f>
        <v>#DIV/0!</v>
      </c>
      <c r="AB13" s="24" t="e">
        <f>V13/$T13*100</f>
        <v>#DIV/0!</v>
      </c>
      <c r="AC13" s="24" t="e">
        <f>W13/$T13*100</f>
        <v>#DIV/0!</v>
      </c>
      <c r="AD13" s="24" t="e">
        <f>X13/$T13*100</f>
        <v>#DIV/0!</v>
      </c>
      <c r="AE13" s="24" t="e">
        <f>Y13/$T13*100</f>
        <v>#DIV/0!</v>
      </c>
      <c r="AF13" t="e">
        <f t="shared" si="5"/>
        <v>#DIV/0!</v>
      </c>
      <c r="AG13" s="34" t="e">
        <f t="shared" si="6"/>
        <v>#DIV/0!</v>
      </c>
    </row>
    <row r="14" spans="1:33" ht="15">
      <c r="A14" s="16" t="s">
        <v>97</v>
      </c>
      <c r="B14" s="17"/>
      <c r="C14" s="8"/>
      <c r="D14" s="18">
        <f>SUM(D13:D13)</f>
        <v>14</v>
      </c>
      <c r="E14" s="19">
        <v>0</v>
      </c>
      <c r="F14" s="18">
        <f>SUM(F13:F13)</f>
        <v>0</v>
      </c>
      <c r="G14" s="18">
        <f>SUM(G13:G13)</f>
        <v>8</v>
      </c>
      <c r="H14" s="18">
        <f>SUM(H13:H13)</f>
        <v>3</v>
      </c>
      <c r="I14" s="18">
        <f>SUM(I13:I13)</f>
        <v>3</v>
      </c>
      <c r="J14" s="39">
        <f t="shared" si="0"/>
        <v>57.14285714285714</v>
      </c>
      <c r="K14" s="39">
        <f t="shared" si="1"/>
        <v>44.28571428571429</v>
      </c>
      <c r="L14" s="39">
        <f t="shared" si="11"/>
        <v>0</v>
      </c>
      <c r="M14" s="39">
        <f t="shared" si="11"/>
        <v>57.14285714285714</v>
      </c>
      <c r="N14" s="39">
        <f t="shared" si="11"/>
        <v>21.428571428571427</v>
      </c>
      <c r="O14" s="39">
        <f t="shared" si="11"/>
        <v>21.428571428571427</v>
      </c>
      <c r="Q14" s="16"/>
      <c r="R14" s="17"/>
      <c r="S14" s="8"/>
      <c r="T14" s="18">
        <f>SUM(T13:T13)</f>
        <v>0</v>
      </c>
      <c r="U14" s="19">
        <f t="shared" si="3"/>
        <v>0</v>
      </c>
      <c r="V14" s="18">
        <f>SUM(V13:V13)</f>
        <v>0</v>
      </c>
      <c r="W14" s="18">
        <f>SUM(W13:W13)</f>
        <v>0</v>
      </c>
      <c r="X14" s="18">
        <f>SUM(X13:X13)</f>
        <v>0</v>
      </c>
      <c r="Y14" s="18">
        <f>SUM(Y13:Y13)</f>
        <v>0</v>
      </c>
      <c r="Z14" s="25" t="e">
        <f aca="true" t="shared" si="12" ref="Z14:AE14">AVERAGE(Z13:Z13)</f>
        <v>#DIV/0!</v>
      </c>
      <c r="AA14" s="25" t="e">
        <f t="shared" si="12"/>
        <v>#DIV/0!</v>
      </c>
      <c r="AB14" s="25" t="e">
        <f t="shared" si="12"/>
        <v>#DIV/0!</v>
      </c>
      <c r="AC14" s="25" t="e">
        <f t="shared" si="12"/>
        <v>#DIV/0!</v>
      </c>
      <c r="AD14" s="25" t="e">
        <f t="shared" si="12"/>
        <v>#DIV/0!</v>
      </c>
      <c r="AE14" s="25" t="e">
        <f t="shared" si="12"/>
        <v>#DIV/0!</v>
      </c>
      <c r="AF14" t="e">
        <f t="shared" si="5"/>
        <v>#DIV/0!</v>
      </c>
      <c r="AG14" s="34" t="e">
        <f t="shared" si="6"/>
        <v>#DIV/0!</v>
      </c>
    </row>
    <row r="15" spans="1:33" ht="51.75" customHeight="1">
      <c r="A15" s="54" t="s">
        <v>40</v>
      </c>
      <c r="B15" s="54"/>
      <c r="C15" s="22"/>
      <c r="D15" s="18">
        <f>SUM(D14,D12,D9)</f>
        <v>146</v>
      </c>
      <c r="E15" s="22">
        <f>SUM(E5:E14)</f>
        <v>0</v>
      </c>
      <c r="F15" s="22">
        <f>SUM(F14,F12,F9)</f>
        <v>14</v>
      </c>
      <c r="G15" s="22">
        <f>SUM(G14,G12,G9)</f>
        <v>57</v>
      </c>
      <c r="H15" s="22">
        <f>SUM(H9+H12+H14)</f>
        <v>57</v>
      </c>
      <c r="I15" s="22">
        <f>SUM(I9+I12+I14)</f>
        <v>18</v>
      </c>
      <c r="J15" s="39">
        <f t="shared" si="0"/>
        <v>48.630136986301366</v>
      </c>
      <c r="K15" s="39">
        <f t="shared" si="1"/>
        <v>48.63013698630137</v>
      </c>
      <c r="L15" s="39">
        <f t="shared" si="11"/>
        <v>9.58904109589041</v>
      </c>
      <c r="M15" s="39">
        <f t="shared" si="11"/>
        <v>39.04109589041096</v>
      </c>
      <c r="N15" s="39">
        <f t="shared" si="11"/>
        <v>39.04109589041096</v>
      </c>
      <c r="O15" s="39">
        <f t="shared" si="11"/>
        <v>12.32876712328767</v>
      </c>
      <c r="Q15" s="54" t="s">
        <v>40</v>
      </c>
      <c r="R15" s="54"/>
      <c r="S15" s="22"/>
      <c r="T15" s="22" t="e">
        <f>T9+T12+T14+#REF!</f>
        <v>#REF!</v>
      </c>
      <c r="U15" s="22" t="e">
        <f>U9+U12+U14+#REF!</f>
        <v>#REF!</v>
      </c>
      <c r="V15" s="22" t="e">
        <f>V9+V12+V14+#REF!</f>
        <v>#REF!</v>
      </c>
      <c r="W15" s="22" t="e">
        <f>W9+W12+W14+#REF!</f>
        <v>#REF!</v>
      </c>
      <c r="X15" s="22" t="e">
        <f>X9+X12+X14+#REF!</f>
        <v>#REF!</v>
      </c>
      <c r="Y15" s="22" t="e">
        <f>Y9+Y12+Y14+#REF!</f>
        <v>#REF!</v>
      </c>
      <c r="Z15" s="23" t="e">
        <f>AVERAGE(Z9,Z12,Z14,#REF!,#REF!)</f>
        <v>#REF!</v>
      </c>
      <c r="AA15" s="23" t="e">
        <f>AVERAGE(AA9,AA12,AA14,#REF!,#REF!)</f>
        <v>#REF!</v>
      </c>
      <c r="AB15" s="23" t="e">
        <f>AVERAGE(AB9,AB12,AB14,#REF!,#REF!)</f>
        <v>#REF!</v>
      </c>
      <c r="AC15" s="23" t="e">
        <f>AVERAGE(AC9,AC12,AC14,#REF!,#REF!)</f>
        <v>#REF!</v>
      </c>
      <c r="AD15" s="23" t="e">
        <f>AVERAGE(AD9,AD12,AD14,#REF!,#REF!)</f>
        <v>#REF!</v>
      </c>
      <c r="AE15" s="23" t="e">
        <f>AVERAGE(AE9,AE12,AE14,#REF!,#REF!)</f>
        <v>#REF!</v>
      </c>
      <c r="AF15" t="e">
        <f t="shared" si="5"/>
        <v>#REF!</v>
      </c>
      <c r="AG15" s="34" t="e">
        <f t="shared" si="6"/>
        <v>#REF!</v>
      </c>
    </row>
  </sheetData>
  <sheetProtection/>
  <mergeCells count="9">
    <mergeCell ref="T3:Y3"/>
    <mergeCell ref="Z3:AE3"/>
    <mergeCell ref="Q15:R15"/>
    <mergeCell ref="E1:I1"/>
    <mergeCell ref="J2:O2"/>
    <mergeCell ref="J3:O3"/>
    <mergeCell ref="A15:B15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9"/>
  <sheetViews>
    <sheetView zoomScale="70" zoomScaleNormal="70" zoomScalePageLayoutView="0" workbookViewId="0" topLeftCell="A1">
      <selection activeCell="I19" sqref="I18:I19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7" width="13.28125" style="0" customWidth="1"/>
    <col min="18" max="18" width="14.8515625" style="0" customWidth="1"/>
    <col min="26" max="34" width="14.5742187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65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65</v>
      </c>
      <c r="B5" s="33" t="s">
        <v>88</v>
      </c>
      <c r="C5" s="5" t="s">
        <v>32</v>
      </c>
      <c r="D5" s="5">
        <v>20</v>
      </c>
      <c r="E5" s="8">
        <v>0</v>
      </c>
      <c r="F5" s="5">
        <v>1</v>
      </c>
      <c r="G5" s="5">
        <v>12</v>
      </c>
      <c r="H5" s="5">
        <v>7</v>
      </c>
      <c r="I5" s="5">
        <v>0</v>
      </c>
      <c r="J5" s="24">
        <f>L5+M5</f>
        <v>65</v>
      </c>
      <c r="K5" s="24">
        <f>(F5+0.64*G5+0.36*H5)/D5*100</f>
        <v>55.99999999999999</v>
      </c>
      <c r="L5" s="24">
        <f>F5/$D5*100</f>
        <v>5</v>
      </c>
      <c r="M5" s="24">
        <f>G5/$D5*100</f>
        <v>60</v>
      </c>
      <c r="N5" s="24">
        <f>H5/$D5*100</f>
        <v>35</v>
      </c>
      <c r="O5" s="24">
        <f>I5/$D5*100</f>
        <v>0</v>
      </c>
      <c r="Q5" s="33"/>
      <c r="R5" s="33"/>
      <c r="S5" s="5" t="s">
        <v>32</v>
      </c>
      <c r="T5" s="5"/>
      <c r="U5" s="8">
        <f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 aca="true" t="shared" si="0" ref="AC5:AE7">W5/$T5*100</f>
        <v>#DIV/0!</v>
      </c>
      <c r="AD5" s="24" t="e">
        <f t="shared" si="0"/>
        <v>#DIV/0!</v>
      </c>
      <c r="AE5" s="24" t="e">
        <f t="shared" si="0"/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1"/>
      <c r="B6" s="33"/>
      <c r="C6" s="6"/>
      <c r="D6" s="5"/>
      <c r="E6" s="8">
        <v>0</v>
      </c>
      <c r="F6" s="5"/>
      <c r="G6" s="5"/>
      <c r="H6" s="5"/>
      <c r="I6" s="5"/>
      <c r="J6" s="24"/>
      <c r="K6" s="24"/>
      <c r="L6" s="24"/>
      <c r="M6" s="24"/>
      <c r="N6" s="24"/>
      <c r="O6" s="24"/>
      <c r="Q6" s="1"/>
      <c r="R6" s="33"/>
      <c r="S6" s="5" t="s">
        <v>28</v>
      </c>
      <c r="T6" s="5"/>
      <c r="U6" s="8">
        <f>T6-(V6+W6+X6+Y6)</f>
        <v>0</v>
      </c>
      <c r="V6" s="5"/>
      <c r="W6" s="5"/>
      <c r="X6" s="5"/>
      <c r="Y6" s="5"/>
      <c r="Z6" s="24" t="e">
        <f>AB6+AC6</f>
        <v>#DIV/0!</v>
      </c>
      <c r="AA6" s="24" t="e">
        <f>(V6+0.64*W6+0.36*X6)/T6*100</f>
        <v>#DIV/0!</v>
      </c>
      <c r="AB6" s="24" t="e">
        <f>V6/$T6*100</f>
        <v>#DIV/0!</v>
      </c>
      <c r="AC6" s="24" t="e">
        <f t="shared" si="0"/>
        <v>#DIV/0!</v>
      </c>
      <c r="AD6" s="24" t="e">
        <f t="shared" si="0"/>
        <v>#DIV/0!</v>
      </c>
      <c r="AE6" s="24" t="e">
        <f t="shared" si="0"/>
        <v>#DIV/0!</v>
      </c>
      <c r="AF6" t="e">
        <f>IF(J6-Z6&lt;0,"збільшено на",IF(J6-Z6&gt;0,"зменшено на","стабільно"))</f>
        <v>#DIV/0!</v>
      </c>
      <c r="AG6" s="34" t="e">
        <f>ABS(J6-Z6)</f>
        <v>#DIV/0!</v>
      </c>
    </row>
    <row r="7" spans="1:33" ht="15">
      <c r="A7" s="1"/>
      <c r="B7" s="33"/>
      <c r="C7" s="6"/>
      <c r="D7" s="5"/>
      <c r="E7" s="8">
        <v>0</v>
      </c>
      <c r="F7" s="5"/>
      <c r="G7" s="5"/>
      <c r="H7" s="5"/>
      <c r="I7" s="5"/>
      <c r="J7" s="24"/>
      <c r="K7" s="24"/>
      <c r="L7" s="24"/>
      <c r="M7" s="24"/>
      <c r="N7" s="24"/>
      <c r="O7" s="24"/>
      <c r="Q7" s="1"/>
      <c r="R7" s="33"/>
      <c r="S7" s="5" t="s">
        <v>12</v>
      </c>
      <c r="T7" s="5"/>
      <c r="U7" s="8">
        <f>T7-(V7+W7+X7+Y7)</f>
        <v>0</v>
      </c>
      <c r="V7" s="5"/>
      <c r="W7" s="5"/>
      <c r="X7" s="5"/>
      <c r="Y7" s="5"/>
      <c r="Z7" s="24" t="e">
        <f>AB7+AC7</f>
        <v>#DIV/0!</v>
      </c>
      <c r="AA7" s="24" t="e">
        <f>(V7+0.64*W7+0.36*X7)/T7*100</f>
        <v>#DIV/0!</v>
      </c>
      <c r="AB7" s="24" t="e">
        <f>V7/$T7*100</f>
        <v>#DIV/0!</v>
      </c>
      <c r="AC7" s="24" t="e">
        <f t="shared" si="0"/>
        <v>#DIV/0!</v>
      </c>
      <c r="AD7" s="24" t="e">
        <f t="shared" si="0"/>
        <v>#DIV/0!</v>
      </c>
      <c r="AE7" s="24" t="e">
        <f t="shared" si="0"/>
        <v>#DIV/0!</v>
      </c>
      <c r="AF7" t="e">
        <f>IF(J7-Z7&lt;0,"збільшено на",IF(J7-Z7&gt;0,"зменшено на","стабільно"))</f>
        <v>#DIV/0!</v>
      </c>
      <c r="AG7" s="34" t="e">
        <f>ABS(J7-Z7)</f>
        <v>#DIV/0!</v>
      </c>
    </row>
    <row r="8" spans="1:33" ht="15">
      <c r="A8" s="16"/>
      <c r="B8" s="17"/>
      <c r="C8" s="8"/>
      <c r="D8" s="18">
        <f>SUM(D5:D7)</f>
        <v>20</v>
      </c>
      <c r="E8" s="19">
        <f>D8-(F8+G8+H8+I8)</f>
        <v>0</v>
      </c>
      <c r="F8" s="18">
        <f>SUM(F5:F7)</f>
        <v>1</v>
      </c>
      <c r="G8" s="18">
        <f>SUM(G5:G7)</f>
        <v>12</v>
      </c>
      <c r="H8" s="18">
        <f>SUM(H5:H7)</f>
        <v>7</v>
      </c>
      <c r="I8" s="18">
        <f>SUM(I5:I7)</f>
        <v>0</v>
      </c>
      <c r="J8" s="45">
        <f>(F8+G8)*100/D8</f>
        <v>65</v>
      </c>
      <c r="K8" s="45">
        <f>(F8+0.64*G8+0.36*H8)*100/D8</f>
        <v>56</v>
      </c>
      <c r="L8" s="45">
        <f>F8*100/D8</f>
        <v>5</v>
      </c>
      <c r="M8" s="45">
        <f>G8*100/D8</f>
        <v>60</v>
      </c>
      <c r="N8" s="45">
        <f>H8*100/D8</f>
        <v>35</v>
      </c>
      <c r="O8" s="45">
        <f>I8*100/D8</f>
        <v>0</v>
      </c>
      <c r="Q8" s="16"/>
      <c r="R8" s="17"/>
      <c r="S8" s="8"/>
      <c r="T8" s="18">
        <f>SUM(T5:T7)</f>
        <v>0</v>
      </c>
      <c r="U8" s="19">
        <f>T8-(V8+W8+X8+Y8)</f>
        <v>0</v>
      </c>
      <c r="V8" s="18">
        <f>SUM(V5:V7)</f>
        <v>0</v>
      </c>
      <c r="W8" s="18">
        <f>SUM(W5:W7)</f>
        <v>0</v>
      </c>
      <c r="X8" s="18">
        <f>SUM(X5:X7)</f>
        <v>0</v>
      </c>
      <c r="Y8" s="18">
        <f>SUM(Y5:Y7)</f>
        <v>0</v>
      </c>
      <c r="Z8" s="25" t="e">
        <f aca="true" t="shared" si="1" ref="Z8:AE8">AVERAGE(Z5:Z7)</f>
        <v>#DIV/0!</v>
      </c>
      <c r="AA8" s="25" t="e">
        <f t="shared" si="1"/>
        <v>#DIV/0!</v>
      </c>
      <c r="AB8" s="25" t="e">
        <f t="shared" si="1"/>
        <v>#DIV/0!</v>
      </c>
      <c r="AC8" s="25" t="e">
        <f t="shared" si="1"/>
        <v>#DIV/0!</v>
      </c>
      <c r="AD8" s="25" t="e">
        <f t="shared" si="1"/>
        <v>#DIV/0!</v>
      </c>
      <c r="AE8" s="25" t="e">
        <f t="shared" si="1"/>
        <v>#DIV/0!</v>
      </c>
      <c r="AF8" t="e">
        <f>IF(J8-Z8&lt;0,"збільшено на",IF(J8-Z8&gt;0,"зменшено на","стабільно"))</f>
        <v>#DIV/0!</v>
      </c>
      <c r="AG8" s="34" t="e">
        <f>ABS(J8-Z8)</f>
        <v>#DIV/0!</v>
      </c>
    </row>
    <row r="9" spans="1:33" ht="51.75" customHeight="1">
      <c r="A9" s="54" t="s">
        <v>40</v>
      </c>
      <c r="B9" s="54"/>
      <c r="C9" s="22"/>
      <c r="D9" s="22">
        <f aca="true" t="shared" si="2" ref="D9:I9">D8</f>
        <v>20</v>
      </c>
      <c r="E9" s="22">
        <f t="shared" si="2"/>
        <v>0</v>
      </c>
      <c r="F9" s="22">
        <f t="shared" si="2"/>
        <v>1</v>
      </c>
      <c r="G9" s="22">
        <f t="shared" si="2"/>
        <v>12</v>
      </c>
      <c r="H9" s="22">
        <f t="shared" si="2"/>
        <v>7</v>
      </c>
      <c r="I9" s="22">
        <f t="shared" si="2"/>
        <v>0</v>
      </c>
      <c r="J9" s="23">
        <f aca="true" t="shared" si="3" ref="J9:O9">AVERAGE(J8)</f>
        <v>65</v>
      </c>
      <c r="K9" s="23">
        <f t="shared" si="3"/>
        <v>56</v>
      </c>
      <c r="L9" s="23">
        <f t="shared" si="3"/>
        <v>5</v>
      </c>
      <c r="M9" s="23">
        <f t="shared" si="3"/>
        <v>60</v>
      </c>
      <c r="N9" s="23">
        <f t="shared" si="3"/>
        <v>35</v>
      </c>
      <c r="O9" s="23">
        <f t="shared" si="3"/>
        <v>0</v>
      </c>
      <c r="Q9" s="54" t="s">
        <v>40</v>
      </c>
      <c r="R9" s="54"/>
      <c r="S9" s="22"/>
      <c r="T9" s="22">
        <f aca="true" t="shared" si="4" ref="T9:Y9">T8</f>
        <v>0</v>
      </c>
      <c r="U9" s="22">
        <f t="shared" si="4"/>
        <v>0</v>
      </c>
      <c r="V9" s="22">
        <f t="shared" si="4"/>
        <v>0</v>
      </c>
      <c r="W9" s="22">
        <f t="shared" si="4"/>
        <v>0</v>
      </c>
      <c r="X9" s="22">
        <f t="shared" si="4"/>
        <v>0</v>
      </c>
      <c r="Y9" s="22">
        <f t="shared" si="4"/>
        <v>0</v>
      </c>
      <c r="Z9" s="23" t="e">
        <f aca="true" t="shared" si="5" ref="Z9:AE9">AVERAGE(Z8)</f>
        <v>#DIV/0!</v>
      </c>
      <c r="AA9" s="23" t="e">
        <f t="shared" si="5"/>
        <v>#DIV/0!</v>
      </c>
      <c r="AB9" s="23" t="e">
        <f t="shared" si="5"/>
        <v>#DIV/0!</v>
      </c>
      <c r="AC9" s="23" t="e">
        <f t="shared" si="5"/>
        <v>#DIV/0!</v>
      </c>
      <c r="AD9" s="23" t="e">
        <f t="shared" si="5"/>
        <v>#DIV/0!</v>
      </c>
      <c r="AE9" s="23" t="e">
        <f t="shared" si="5"/>
        <v>#DIV/0!</v>
      </c>
      <c r="AF9" t="e">
        <f>IF(J9-Z9&lt;0,"збільшено на",IF(J9-Z9&gt;0,"зменшено на","стабільно"))</f>
        <v>#DIV/0!</v>
      </c>
      <c r="AG9" s="34" t="e">
        <f>ABS(J9-Z9)</f>
        <v>#DIV/0!</v>
      </c>
    </row>
  </sheetData>
  <sheetProtection/>
  <mergeCells count="9">
    <mergeCell ref="T3:Y3"/>
    <mergeCell ref="Z3:AE3"/>
    <mergeCell ref="Q9:R9"/>
    <mergeCell ref="E1:I1"/>
    <mergeCell ref="J2:O2"/>
    <mergeCell ref="J3:O3"/>
    <mergeCell ref="A9:B9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2"/>
  <sheetViews>
    <sheetView zoomScale="75" zoomScaleNormal="75" zoomScalePageLayoutView="0" workbookViewId="0" topLeftCell="A1">
      <selection activeCell="O16" sqref="O16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7" width="17.28125" style="0" customWidth="1"/>
    <col min="18" max="18" width="18.421875" style="0" customWidth="1"/>
    <col min="26" max="32" width="13.5742187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66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66</v>
      </c>
      <c r="B5" s="33" t="s">
        <v>82</v>
      </c>
      <c r="C5" s="5" t="s">
        <v>22</v>
      </c>
      <c r="D5" s="5">
        <v>24</v>
      </c>
      <c r="E5" s="8">
        <v>0</v>
      </c>
      <c r="F5" s="5">
        <v>5</v>
      </c>
      <c r="G5" s="5">
        <v>6</v>
      </c>
      <c r="H5" s="5">
        <v>12</v>
      </c>
      <c r="I5" s="5">
        <v>1</v>
      </c>
      <c r="J5" s="24">
        <f>L5+M5</f>
        <v>45.833333333333336</v>
      </c>
      <c r="K5" s="24">
        <f>(F5+0.64*G5+0.36*H5)/D5*100</f>
        <v>54.833333333333336</v>
      </c>
      <c r="L5" s="24">
        <f aca="true" t="shared" si="0" ref="L5:O12">F5/$D5*100</f>
        <v>20.833333333333336</v>
      </c>
      <c r="M5" s="24">
        <f t="shared" si="0"/>
        <v>25</v>
      </c>
      <c r="N5" s="24">
        <f t="shared" si="0"/>
        <v>50</v>
      </c>
      <c r="O5" s="24">
        <f t="shared" si="0"/>
        <v>4.166666666666666</v>
      </c>
      <c r="Q5" s="33"/>
      <c r="R5" s="33"/>
      <c r="S5" s="5" t="s">
        <v>22</v>
      </c>
      <c r="T5" s="5"/>
      <c r="U5" s="8">
        <f aca="true" t="shared" si="1" ref="U5:U11">T5-(V5+W5+X5+Y5)</f>
        <v>0</v>
      </c>
      <c r="V5" s="5"/>
      <c r="W5" s="5"/>
      <c r="X5" s="5"/>
      <c r="Y5" s="5"/>
      <c r="Z5" s="24" t="e">
        <f aca="true" t="shared" si="2" ref="Z5:Z10">AB5+AC5</f>
        <v>#DIV/0!</v>
      </c>
      <c r="AA5" s="24" t="e">
        <f aca="true" t="shared" si="3" ref="AA5:AA10">(V5+0.64*W5+0.36*X5)/T5*100</f>
        <v>#DIV/0!</v>
      </c>
      <c r="AB5" s="24" t="e">
        <f>V5/$T5*100</f>
        <v>#DIV/0!</v>
      </c>
      <c r="AC5" s="24" t="e">
        <f>W5/$T5*100</f>
        <v>#DIV/0!</v>
      </c>
      <c r="AD5" s="24" t="e">
        <f>X5/$T5*100</f>
        <v>#DIV/0!</v>
      </c>
      <c r="AE5" s="24" t="e">
        <f>Y5/$T5*100</f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33"/>
      <c r="B6" s="33"/>
      <c r="C6" s="5" t="s">
        <v>29</v>
      </c>
      <c r="D6" s="9">
        <v>27</v>
      </c>
      <c r="E6" s="8">
        <v>0</v>
      </c>
      <c r="F6" s="9">
        <v>6</v>
      </c>
      <c r="G6" s="9">
        <v>5</v>
      </c>
      <c r="H6" s="9">
        <v>10</v>
      </c>
      <c r="I6" s="5">
        <v>6</v>
      </c>
      <c r="J6" s="24">
        <f aca="true" t="shared" si="4" ref="J6:J12">L6+M6</f>
        <v>40.74074074074074</v>
      </c>
      <c r="K6" s="24">
        <f aca="true" t="shared" si="5" ref="K6:K12">(F6+0.64*G6+0.36*H6)/D6*100</f>
        <v>47.407407407407405</v>
      </c>
      <c r="L6" s="24">
        <f t="shared" si="0"/>
        <v>22.22222222222222</v>
      </c>
      <c r="M6" s="24">
        <f t="shared" si="0"/>
        <v>18.51851851851852</v>
      </c>
      <c r="N6" s="24">
        <f t="shared" si="0"/>
        <v>37.03703703703704</v>
      </c>
      <c r="O6" s="24">
        <f t="shared" si="0"/>
        <v>22.22222222222222</v>
      </c>
      <c r="Q6" s="33"/>
      <c r="R6" s="33"/>
      <c r="S6" s="5" t="s">
        <v>29</v>
      </c>
      <c r="T6" s="9"/>
      <c r="U6" s="8">
        <f t="shared" si="1"/>
        <v>0</v>
      </c>
      <c r="V6" s="9"/>
      <c r="W6" s="9"/>
      <c r="X6" s="9"/>
      <c r="Y6" s="5"/>
      <c r="Z6" s="24" t="e">
        <f t="shared" si="2"/>
        <v>#DIV/0!</v>
      </c>
      <c r="AA6" s="24" t="e">
        <f t="shared" si="3"/>
        <v>#DIV/0!</v>
      </c>
      <c r="AB6" s="24" t="e">
        <f>V6/$T6*100</f>
        <v>#DIV/0!</v>
      </c>
      <c r="AC6" s="24" t="e">
        <f aca="true" t="shared" si="6" ref="AC6:AE8">W6/$T6*100</f>
        <v>#DIV/0!</v>
      </c>
      <c r="AD6" s="24" t="e">
        <f t="shared" si="6"/>
        <v>#DIV/0!</v>
      </c>
      <c r="AE6" s="24" t="e">
        <f t="shared" si="6"/>
        <v>#DIV/0!</v>
      </c>
      <c r="AF6" t="e">
        <f aca="true" t="shared" si="7" ref="AF6:AF12">IF(J6-Z6&lt;0,"збільшено на",IF(J6-Z6&gt;0,"зменшено на","стабільно"))</f>
        <v>#DIV/0!</v>
      </c>
      <c r="AG6" s="34" t="e">
        <f aca="true" t="shared" si="8" ref="AG6:AG12">ABS(J6-Z6)</f>
        <v>#DIV/0!</v>
      </c>
    </row>
    <row r="7" spans="1:33" ht="15">
      <c r="A7" s="1"/>
      <c r="B7" s="33"/>
      <c r="C7" s="5" t="s">
        <v>25</v>
      </c>
      <c r="D7" s="10">
        <v>22</v>
      </c>
      <c r="E7" s="8">
        <v>0</v>
      </c>
      <c r="F7" s="10">
        <v>1</v>
      </c>
      <c r="G7" s="10">
        <v>8</v>
      </c>
      <c r="H7" s="10">
        <v>8</v>
      </c>
      <c r="I7" s="11">
        <v>5</v>
      </c>
      <c r="J7" s="24">
        <f t="shared" si="4"/>
        <v>40.909090909090914</v>
      </c>
      <c r="K7" s="24">
        <f t="shared" si="5"/>
        <v>40.909090909090914</v>
      </c>
      <c r="L7" s="24">
        <f t="shared" si="0"/>
        <v>4.545454545454546</v>
      </c>
      <c r="M7" s="24">
        <f t="shared" si="0"/>
        <v>36.36363636363637</v>
      </c>
      <c r="N7" s="24">
        <f t="shared" si="0"/>
        <v>36.36363636363637</v>
      </c>
      <c r="O7" s="24">
        <f t="shared" si="0"/>
        <v>22.727272727272727</v>
      </c>
      <c r="Q7" s="1"/>
      <c r="R7" s="33"/>
      <c r="S7" s="5" t="s">
        <v>30</v>
      </c>
      <c r="T7" s="10"/>
      <c r="U7" s="8">
        <f t="shared" si="1"/>
        <v>0</v>
      </c>
      <c r="V7" s="10"/>
      <c r="W7" s="10"/>
      <c r="X7" s="10"/>
      <c r="Y7" s="4"/>
      <c r="Z7" s="24" t="e">
        <f t="shared" si="2"/>
        <v>#DIV/0!</v>
      </c>
      <c r="AA7" s="24" t="e">
        <f t="shared" si="3"/>
        <v>#DIV/0!</v>
      </c>
      <c r="AB7" s="24" t="e">
        <f>V7/$T7*100</f>
        <v>#DIV/0!</v>
      </c>
      <c r="AC7" s="24" t="e">
        <f t="shared" si="6"/>
        <v>#DIV/0!</v>
      </c>
      <c r="AD7" s="24" t="e">
        <f t="shared" si="6"/>
        <v>#DIV/0!</v>
      </c>
      <c r="AE7" s="24" t="e">
        <f t="shared" si="6"/>
        <v>#DIV/0!</v>
      </c>
      <c r="AF7" t="e">
        <f t="shared" si="7"/>
        <v>#DIV/0!</v>
      </c>
      <c r="AG7" s="34" t="e">
        <f t="shared" si="8"/>
        <v>#DIV/0!</v>
      </c>
    </row>
    <row r="8" spans="1:33" ht="15">
      <c r="A8" s="1"/>
      <c r="B8" s="33"/>
      <c r="C8" s="5" t="s">
        <v>24</v>
      </c>
      <c r="D8" s="5">
        <v>28</v>
      </c>
      <c r="E8" s="8">
        <f>D8-(F8+G8+H8+I8)</f>
        <v>0</v>
      </c>
      <c r="F8" s="5">
        <v>2</v>
      </c>
      <c r="G8" s="5">
        <v>6</v>
      </c>
      <c r="H8" s="5">
        <v>11</v>
      </c>
      <c r="I8" s="5">
        <v>9</v>
      </c>
      <c r="J8" s="24">
        <f t="shared" si="4"/>
        <v>28.57142857142857</v>
      </c>
      <c r="K8" s="24">
        <f t="shared" si="5"/>
        <v>35</v>
      </c>
      <c r="L8" s="24">
        <f t="shared" si="0"/>
        <v>7.142857142857142</v>
      </c>
      <c r="M8" s="24">
        <f t="shared" si="0"/>
        <v>21.428571428571427</v>
      </c>
      <c r="N8" s="24">
        <f t="shared" si="0"/>
        <v>39.285714285714285</v>
      </c>
      <c r="O8" s="24">
        <f t="shared" si="0"/>
        <v>32.142857142857146</v>
      </c>
      <c r="Q8" s="1"/>
      <c r="R8" s="33"/>
      <c r="S8" s="5" t="s">
        <v>31</v>
      </c>
      <c r="T8" s="5"/>
      <c r="U8" s="8">
        <f t="shared" si="1"/>
        <v>0</v>
      </c>
      <c r="V8" s="5"/>
      <c r="W8" s="5"/>
      <c r="X8" s="5"/>
      <c r="Y8" s="5"/>
      <c r="Z8" s="24" t="e">
        <f t="shared" si="2"/>
        <v>#DIV/0!</v>
      </c>
      <c r="AA8" s="24" t="e">
        <f t="shared" si="3"/>
        <v>#DIV/0!</v>
      </c>
      <c r="AB8" s="24" t="e">
        <f>V8/$T8*100</f>
        <v>#DIV/0!</v>
      </c>
      <c r="AC8" s="24" t="e">
        <f t="shared" si="6"/>
        <v>#DIV/0!</v>
      </c>
      <c r="AD8" s="24" t="e">
        <f t="shared" si="6"/>
        <v>#DIV/0!</v>
      </c>
      <c r="AE8" s="24" t="e">
        <f t="shared" si="6"/>
        <v>#DIV/0!</v>
      </c>
      <c r="AF8" t="e">
        <f t="shared" si="7"/>
        <v>#DIV/0!</v>
      </c>
      <c r="AG8" s="34" t="e">
        <f t="shared" si="8"/>
        <v>#DIV/0!</v>
      </c>
    </row>
    <row r="9" spans="1:33" ht="15">
      <c r="A9" s="1"/>
      <c r="B9" s="33"/>
      <c r="C9" s="5" t="s">
        <v>20</v>
      </c>
      <c r="D9" s="11">
        <v>16</v>
      </c>
      <c r="E9" s="8">
        <v>0</v>
      </c>
      <c r="F9" s="11">
        <v>0</v>
      </c>
      <c r="G9" s="11">
        <v>7</v>
      </c>
      <c r="H9" s="11">
        <v>7</v>
      </c>
      <c r="I9" s="11">
        <v>2</v>
      </c>
      <c r="J9" s="24">
        <f t="shared" si="4"/>
        <v>43.75</v>
      </c>
      <c r="K9" s="24">
        <f t="shared" si="5"/>
        <v>43.75</v>
      </c>
      <c r="L9" s="24">
        <f t="shared" si="0"/>
        <v>0</v>
      </c>
      <c r="M9" s="24">
        <f t="shared" si="0"/>
        <v>43.75</v>
      </c>
      <c r="N9" s="24">
        <f t="shared" si="0"/>
        <v>43.75</v>
      </c>
      <c r="O9" s="24">
        <f t="shared" si="0"/>
        <v>12.5</v>
      </c>
      <c r="Q9" s="1"/>
      <c r="R9" s="33"/>
      <c r="S9" s="5" t="s">
        <v>26</v>
      </c>
      <c r="T9" s="11"/>
      <c r="U9" s="8">
        <f t="shared" si="1"/>
        <v>0</v>
      </c>
      <c r="V9" s="11"/>
      <c r="W9" s="11"/>
      <c r="X9" s="11"/>
      <c r="Y9" s="11"/>
      <c r="Z9" s="24" t="e">
        <f t="shared" si="2"/>
        <v>#DIV/0!</v>
      </c>
      <c r="AA9" s="24" t="e">
        <f t="shared" si="3"/>
        <v>#DIV/0!</v>
      </c>
      <c r="AB9" s="24" t="e">
        <f>V9/$T9*100</f>
        <v>#DIV/0!</v>
      </c>
      <c r="AC9" s="24" t="e">
        <f aca="true" t="shared" si="9" ref="AC9:AE10">W9/$T9*100</f>
        <v>#DIV/0!</v>
      </c>
      <c r="AD9" s="24" t="e">
        <f t="shared" si="9"/>
        <v>#DIV/0!</v>
      </c>
      <c r="AE9" s="24" t="e">
        <f t="shared" si="9"/>
        <v>#DIV/0!</v>
      </c>
      <c r="AF9" t="e">
        <f t="shared" si="7"/>
        <v>#DIV/0!</v>
      </c>
      <c r="AG9" s="34" t="e">
        <f t="shared" si="8"/>
        <v>#DIV/0!</v>
      </c>
    </row>
    <row r="10" spans="1:33" ht="15">
      <c r="A10" s="1"/>
      <c r="B10" s="33"/>
      <c r="C10" s="5" t="s">
        <v>16</v>
      </c>
      <c r="D10" s="11">
        <v>15</v>
      </c>
      <c r="E10" s="8">
        <f>D10-(F10+G10+H10+I10)</f>
        <v>0</v>
      </c>
      <c r="F10" s="5">
        <v>3</v>
      </c>
      <c r="G10" s="5">
        <v>6</v>
      </c>
      <c r="H10" s="5">
        <v>4</v>
      </c>
      <c r="I10" s="5">
        <v>2</v>
      </c>
      <c r="J10" s="24">
        <f t="shared" si="4"/>
        <v>60</v>
      </c>
      <c r="K10" s="24">
        <f t="shared" si="5"/>
        <v>55.199999999999996</v>
      </c>
      <c r="L10" s="24">
        <f t="shared" si="0"/>
        <v>20</v>
      </c>
      <c r="M10" s="24">
        <f t="shared" si="0"/>
        <v>40</v>
      </c>
      <c r="N10" s="24">
        <f t="shared" si="0"/>
        <v>26.666666666666668</v>
      </c>
      <c r="O10" s="24">
        <f t="shared" si="0"/>
        <v>13.333333333333334</v>
      </c>
      <c r="Q10" s="1"/>
      <c r="R10" s="33"/>
      <c r="S10" s="5" t="s">
        <v>27</v>
      </c>
      <c r="T10" s="11"/>
      <c r="U10" s="8">
        <f t="shared" si="1"/>
        <v>0</v>
      </c>
      <c r="V10" s="5"/>
      <c r="W10" s="5"/>
      <c r="X10" s="5"/>
      <c r="Y10" s="5"/>
      <c r="Z10" s="24" t="e">
        <f t="shared" si="2"/>
        <v>#DIV/0!</v>
      </c>
      <c r="AA10" s="24" t="e">
        <f t="shared" si="3"/>
        <v>#DIV/0!</v>
      </c>
      <c r="AB10" s="24" t="e">
        <f>V10/$T10*100</f>
        <v>#DIV/0!</v>
      </c>
      <c r="AC10" s="24" t="e">
        <f t="shared" si="9"/>
        <v>#DIV/0!</v>
      </c>
      <c r="AD10" s="24" t="e">
        <f t="shared" si="9"/>
        <v>#DIV/0!</v>
      </c>
      <c r="AE10" s="24" t="e">
        <f t="shared" si="9"/>
        <v>#DIV/0!</v>
      </c>
      <c r="AF10" t="e">
        <f t="shared" si="7"/>
        <v>#DIV/0!</v>
      </c>
      <c r="AG10" s="34" t="e">
        <f t="shared" si="8"/>
        <v>#DIV/0!</v>
      </c>
    </row>
    <row r="11" spans="1:33" ht="15">
      <c r="A11" s="16"/>
      <c r="B11" s="17"/>
      <c r="C11" s="8"/>
      <c r="D11" s="18">
        <f aca="true" t="shared" si="10" ref="D11:I11">SUM(D5:D10)</f>
        <v>132</v>
      </c>
      <c r="E11" s="20">
        <f t="shared" si="10"/>
        <v>0</v>
      </c>
      <c r="F11" s="18">
        <f t="shared" si="10"/>
        <v>17</v>
      </c>
      <c r="G11" s="18">
        <f t="shared" si="10"/>
        <v>38</v>
      </c>
      <c r="H11" s="18">
        <f t="shared" si="10"/>
        <v>52</v>
      </c>
      <c r="I11" s="18">
        <f t="shared" si="10"/>
        <v>25</v>
      </c>
      <c r="J11" s="39">
        <f t="shared" si="4"/>
        <v>41.66666666666667</v>
      </c>
      <c r="K11" s="39">
        <f t="shared" si="5"/>
        <v>45.484848484848484</v>
      </c>
      <c r="L11" s="39">
        <f t="shared" si="0"/>
        <v>12.878787878787879</v>
      </c>
      <c r="M11" s="39">
        <f t="shared" si="0"/>
        <v>28.78787878787879</v>
      </c>
      <c r="N11" s="39">
        <f t="shared" si="0"/>
        <v>39.39393939393939</v>
      </c>
      <c r="O11" s="39">
        <f t="shared" si="0"/>
        <v>18.939393939393938</v>
      </c>
      <c r="Q11" s="16"/>
      <c r="R11" s="17"/>
      <c r="S11" s="8"/>
      <c r="T11" s="18">
        <f>SUM(T9:T10)</f>
        <v>0</v>
      </c>
      <c r="U11" s="20">
        <f t="shared" si="1"/>
        <v>0</v>
      </c>
      <c r="V11" s="18">
        <f>SUM(V9:V10)</f>
        <v>0</v>
      </c>
      <c r="W11" s="18">
        <f>SUM(W9:W10)</f>
        <v>0</v>
      </c>
      <c r="X11" s="18">
        <f>SUM(X9:X10)</f>
        <v>0</v>
      </c>
      <c r="Y11" s="18">
        <f>SUM(Y9:Y10)</f>
        <v>0</v>
      </c>
      <c r="Z11" s="25" t="e">
        <f aca="true" t="shared" si="11" ref="Z11:AE11">AVERAGE(Z9:Z10)</f>
        <v>#DIV/0!</v>
      </c>
      <c r="AA11" s="25" t="e">
        <f t="shared" si="11"/>
        <v>#DIV/0!</v>
      </c>
      <c r="AB11" s="25" t="e">
        <f t="shared" si="11"/>
        <v>#DIV/0!</v>
      </c>
      <c r="AC11" s="25" t="e">
        <f t="shared" si="11"/>
        <v>#DIV/0!</v>
      </c>
      <c r="AD11" s="25" t="e">
        <f t="shared" si="11"/>
        <v>#DIV/0!</v>
      </c>
      <c r="AE11" s="25" t="e">
        <f t="shared" si="11"/>
        <v>#DIV/0!</v>
      </c>
      <c r="AF11" t="e">
        <f t="shared" si="7"/>
        <v>#DIV/0!</v>
      </c>
      <c r="AG11" s="34" t="e">
        <f t="shared" si="8"/>
        <v>#DIV/0!</v>
      </c>
    </row>
    <row r="12" spans="1:33" ht="51.75" customHeight="1">
      <c r="A12" s="54" t="s">
        <v>40</v>
      </c>
      <c r="B12" s="54"/>
      <c r="C12" s="22"/>
      <c r="D12" s="22">
        <f aca="true" t="shared" si="12" ref="D12:I12">SUM(D11)</f>
        <v>132</v>
      </c>
      <c r="E12" s="22">
        <f t="shared" si="12"/>
        <v>0</v>
      </c>
      <c r="F12" s="22">
        <f t="shared" si="12"/>
        <v>17</v>
      </c>
      <c r="G12" s="22">
        <f t="shared" si="12"/>
        <v>38</v>
      </c>
      <c r="H12" s="22">
        <f t="shared" si="12"/>
        <v>52</v>
      </c>
      <c r="I12" s="22">
        <f t="shared" si="12"/>
        <v>25</v>
      </c>
      <c r="J12" s="39">
        <f t="shared" si="4"/>
        <v>41.66666666666667</v>
      </c>
      <c r="K12" s="39">
        <f t="shared" si="5"/>
        <v>45.484848484848484</v>
      </c>
      <c r="L12" s="39">
        <f t="shared" si="0"/>
        <v>12.878787878787879</v>
      </c>
      <c r="M12" s="39">
        <f t="shared" si="0"/>
        <v>28.78787878787879</v>
      </c>
      <c r="N12" s="39">
        <f t="shared" si="0"/>
        <v>39.39393939393939</v>
      </c>
      <c r="O12" s="39">
        <f t="shared" si="0"/>
        <v>18.939393939393938</v>
      </c>
      <c r="Q12" s="54" t="s">
        <v>40</v>
      </c>
      <c r="R12" s="54"/>
      <c r="S12" s="22"/>
      <c r="T12" s="22" t="e">
        <f>#REF!+#REF!+T11+#REF!+#REF!+#REF!</f>
        <v>#REF!</v>
      </c>
      <c r="U12" s="22" t="e">
        <f>#REF!+#REF!+U11+#REF!+#REF!+#REF!</f>
        <v>#REF!</v>
      </c>
      <c r="V12" s="22" t="e">
        <f>#REF!+#REF!+V11+#REF!+#REF!+#REF!</f>
        <v>#REF!</v>
      </c>
      <c r="W12" s="22" t="e">
        <f>#REF!+#REF!+W11+#REF!+#REF!+#REF!</f>
        <v>#REF!</v>
      </c>
      <c r="X12" s="22" t="e">
        <f>#REF!+#REF!+X11+#REF!+#REF!+#REF!</f>
        <v>#REF!</v>
      </c>
      <c r="Y12" s="22" t="e">
        <f>#REF!+#REF!+Y11+#REF!+#REF!+#REF!</f>
        <v>#REF!</v>
      </c>
      <c r="Z12" s="23" t="e">
        <f>AVERAGE(#REF!,#REF!,Z11,#REF!,#REF!,#REF!)</f>
        <v>#REF!</v>
      </c>
      <c r="AA12" s="23" t="e">
        <f>AVERAGE(#REF!,#REF!,AA11,#REF!,#REF!,#REF!)</f>
        <v>#REF!</v>
      </c>
      <c r="AB12" s="23" t="e">
        <f>AVERAGE(#REF!,#REF!,AB11,#REF!,#REF!,#REF!)</f>
        <v>#REF!</v>
      </c>
      <c r="AC12" s="23" t="e">
        <f>AVERAGE(#REF!,#REF!,AC11,#REF!,#REF!,#REF!)</f>
        <v>#REF!</v>
      </c>
      <c r="AD12" s="23" t="e">
        <f>AVERAGE(#REF!,#REF!,AD11,#REF!,#REF!,#REF!)</f>
        <v>#REF!</v>
      </c>
      <c r="AE12" s="23" t="e">
        <f>AVERAGE(#REF!,#REF!,AE11,#REF!,#REF!,#REF!)</f>
        <v>#REF!</v>
      </c>
      <c r="AF12" t="e">
        <f t="shared" si="7"/>
        <v>#REF!</v>
      </c>
      <c r="AG12" s="34" t="e">
        <f t="shared" si="8"/>
        <v>#REF!</v>
      </c>
    </row>
  </sheetData>
  <sheetProtection/>
  <mergeCells count="9">
    <mergeCell ref="T3:Y3"/>
    <mergeCell ref="Z3:AE3"/>
    <mergeCell ref="Q12:R12"/>
    <mergeCell ref="E1:I1"/>
    <mergeCell ref="J2:O2"/>
    <mergeCell ref="J3:O3"/>
    <mergeCell ref="A12:B12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2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26" max="35" width="11.5742187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67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67</v>
      </c>
      <c r="B5" s="33" t="s">
        <v>49</v>
      </c>
      <c r="C5" s="5" t="s">
        <v>29</v>
      </c>
      <c r="D5" s="9">
        <v>26</v>
      </c>
      <c r="E5" s="8">
        <v>0</v>
      </c>
      <c r="F5" s="9">
        <v>3</v>
      </c>
      <c r="G5" s="9">
        <v>9</v>
      </c>
      <c r="H5" s="9">
        <v>9</v>
      </c>
      <c r="I5" s="5">
        <v>5</v>
      </c>
      <c r="J5" s="24">
        <f>L5+M5</f>
        <v>46.15384615384615</v>
      </c>
      <c r="K5" s="24">
        <f>(F5+0.64*G5+0.36*H5)/D5*100</f>
        <v>46.15384615384615</v>
      </c>
      <c r="L5" s="24">
        <f aca="true" t="shared" si="0" ref="L5:O12">F5/$D5*100</f>
        <v>11.538461538461538</v>
      </c>
      <c r="M5" s="24">
        <f t="shared" si="0"/>
        <v>34.61538461538461</v>
      </c>
      <c r="N5" s="24">
        <f t="shared" si="0"/>
        <v>34.61538461538461</v>
      </c>
      <c r="O5" s="24">
        <f t="shared" si="0"/>
        <v>19.230769230769234</v>
      </c>
      <c r="Q5" s="33"/>
      <c r="R5" s="33"/>
      <c r="S5" s="5" t="s">
        <v>29</v>
      </c>
      <c r="T5" s="9"/>
      <c r="U5" s="8">
        <f aca="true" t="shared" si="1" ref="U5:U11">T5-(V5+W5+X5+Y5)</f>
        <v>0</v>
      </c>
      <c r="V5" s="9"/>
      <c r="W5" s="9"/>
      <c r="X5" s="9"/>
      <c r="Y5" s="5"/>
      <c r="Z5" s="24" t="e">
        <f aca="true" t="shared" si="2" ref="Z5:Z10">AB5+AC5</f>
        <v>#DIV/0!</v>
      </c>
      <c r="AA5" s="24" t="e">
        <f aca="true" t="shared" si="3" ref="AA5:AA10">(V5+0.64*W5+0.36*X5)/T5*100</f>
        <v>#DIV/0!</v>
      </c>
      <c r="AB5" s="24" t="e">
        <f>V5/$T5*100</f>
        <v>#DIV/0!</v>
      </c>
      <c r="AC5" s="24" t="e">
        <f>W5/$T5*100</f>
        <v>#DIV/0!</v>
      </c>
      <c r="AD5" s="24" t="e">
        <f>X5/$T5*100</f>
        <v>#DIV/0!</v>
      </c>
      <c r="AE5" s="24" t="e">
        <f>Y5/$T5*100</f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33"/>
      <c r="B6" s="33"/>
      <c r="C6" s="5" t="s">
        <v>25</v>
      </c>
      <c r="D6" s="11">
        <v>22</v>
      </c>
      <c r="E6" s="8">
        <v>0</v>
      </c>
      <c r="F6" s="11">
        <v>3</v>
      </c>
      <c r="G6" s="11">
        <v>6</v>
      </c>
      <c r="H6" s="11">
        <v>10</v>
      </c>
      <c r="I6" s="11">
        <v>3</v>
      </c>
      <c r="J6" s="24">
        <f aca="true" t="shared" si="4" ref="J6:J12">L6+M6</f>
        <v>40.90909090909091</v>
      </c>
      <c r="K6" s="24">
        <f aca="true" t="shared" si="5" ref="K6:K12">(F6+0.64*G6+0.36*H6)/D6*100</f>
        <v>47.45454545454545</v>
      </c>
      <c r="L6" s="24">
        <f t="shared" si="0"/>
        <v>13.636363636363635</v>
      </c>
      <c r="M6" s="24">
        <f t="shared" si="0"/>
        <v>27.27272727272727</v>
      </c>
      <c r="N6" s="24">
        <f t="shared" si="0"/>
        <v>45.45454545454545</v>
      </c>
      <c r="O6" s="24">
        <f t="shared" si="0"/>
        <v>13.636363636363635</v>
      </c>
      <c r="Q6" s="33"/>
      <c r="R6" s="33"/>
      <c r="S6" s="5" t="s">
        <v>25</v>
      </c>
      <c r="T6" s="11"/>
      <c r="U6" s="8">
        <f t="shared" si="1"/>
        <v>0</v>
      </c>
      <c r="V6" s="11"/>
      <c r="W6" s="11"/>
      <c r="X6" s="11"/>
      <c r="Y6" s="11"/>
      <c r="Z6" s="24" t="e">
        <f t="shared" si="2"/>
        <v>#DIV/0!</v>
      </c>
      <c r="AA6" s="24" t="e">
        <f t="shared" si="3"/>
        <v>#DIV/0!</v>
      </c>
      <c r="AB6" s="24" t="e">
        <f>V6/$T6*100</f>
        <v>#DIV/0!</v>
      </c>
      <c r="AC6" s="24" t="e">
        <f aca="true" t="shared" si="6" ref="AC6:AE8">W6/$T6*100</f>
        <v>#DIV/0!</v>
      </c>
      <c r="AD6" s="24" t="e">
        <f t="shared" si="6"/>
        <v>#DIV/0!</v>
      </c>
      <c r="AE6" s="24" t="e">
        <f t="shared" si="6"/>
        <v>#DIV/0!</v>
      </c>
      <c r="AF6" t="e">
        <f aca="true" t="shared" si="7" ref="AF6:AF12">IF(J6-Z6&lt;0,"збільшено на",IF(J6-Z6&gt;0,"зменшено на","стабільно"))</f>
        <v>#DIV/0!</v>
      </c>
      <c r="AG6" s="34" t="e">
        <f aca="true" t="shared" si="8" ref="AG6:AG12">ABS(J6-Z6)</f>
        <v>#DIV/0!</v>
      </c>
    </row>
    <row r="7" spans="1:33" ht="15">
      <c r="A7" s="1"/>
      <c r="B7" s="33"/>
      <c r="C7" s="5" t="s">
        <v>24</v>
      </c>
      <c r="D7" s="11">
        <v>28</v>
      </c>
      <c r="E7" s="8">
        <v>0</v>
      </c>
      <c r="F7" s="11">
        <v>1</v>
      </c>
      <c r="G7" s="11">
        <v>9</v>
      </c>
      <c r="H7" s="11">
        <v>16</v>
      </c>
      <c r="I7" s="11">
        <v>2</v>
      </c>
      <c r="J7" s="24">
        <f t="shared" si="4"/>
        <v>35.714285714285715</v>
      </c>
      <c r="K7" s="24">
        <f t="shared" si="5"/>
        <v>44.714285714285715</v>
      </c>
      <c r="L7" s="24">
        <f t="shared" si="0"/>
        <v>3.571428571428571</v>
      </c>
      <c r="M7" s="24">
        <f t="shared" si="0"/>
        <v>32.142857142857146</v>
      </c>
      <c r="N7" s="24">
        <f t="shared" si="0"/>
        <v>57.14285714285714</v>
      </c>
      <c r="O7" s="24">
        <f t="shared" si="0"/>
        <v>7.142857142857142</v>
      </c>
      <c r="Q7" s="1"/>
      <c r="R7" s="33"/>
      <c r="S7" s="5" t="s">
        <v>26</v>
      </c>
      <c r="T7" s="11"/>
      <c r="U7" s="8">
        <f t="shared" si="1"/>
        <v>0</v>
      </c>
      <c r="V7" s="11"/>
      <c r="W7" s="11"/>
      <c r="X7" s="11"/>
      <c r="Y7" s="11"/>
      <c r="Z7" s="24" t="e">
        <f t="shared" si="2"/>
        <v>#DIV/0!</v>
      </c>
      <c r="AA7" s="24" t="e">
        <f t="shared" si="3"/>
        <v>#DIV/0!</v>
      </c>
      <c r="AB7" s="24" t="e">
        <f>V7/$T7*100</f>
        <v>#DIV/0!</v>
      </c>
      <c r="AC7" s="24" t="e">
        <f t="shared" si="6"/>
        <v>#DIV/0!</v>
      </c>
      <c r="AD7" s="24" t="e">
        <f t="shared" si="6"/>
        <v>#DIV/0!</v>
      </c>
      <c r="AE7" s="24" t="e">
        <f t="shared" si="6"/>
        <v>#DIV/0!</v>
      </c>
      <c r="AF7" t="e">
        <f t="shared" si="7"/>
        <v>#DIV/0!</v>
      </c>
      <c r="AG7" s="34" t="e">
        <f t="shared" si="8"/>
        <v>#DIV/0!</v>
      </c>
    </row>
    <row r="8" spans="1:33" ht="15">
      <c r="A8" s="1"/>
      <c r="B8" s="33"/>
      <c r="C8" s="5" t="s">
        <v>20</v>
      </c>
      <c r="D8" s="11">
        <v>16</v>
      </c>
      <c r="E8" s="8">
        <f>D8-(F8+G8+H8+I8)</f>
        <v>0</v>
      </c>
      <c r="F8" s="5">
        <v>1</v>
      </c>
      <c r="G8" s="5">
        <v>5</v>
      </c>
      <c r="H8" s="5">
        <v>7</v>
      </c>
      <c r="I8" s="5">
        <v>3</v>
      </c>
      <c r="J8" s="24">
        <f t="shared" si="4"/>
        <v>37.5</v>
      </c>
      <c r="K8" s="24">
        <f t="shared" si="5"/>
        <v>42.00000000000001</v>
      </c>
      <c r="L8" s="24">
        <f t="shared" si="0"/>
        <v>6.25</v>
      </c>
      <c r="M8" s="24">
        <f t="shared" si="0"/>
        <v>31.25</v>
      </c>
      <c r="N8" s="24">
        <f t="shared" si="0"/>
        <v>43.75</v>
      </c>
      <c r="O8" s="24">
        <f t="shared" si="0"/>
        <v>18.75</v>
      </c>
      <c r="Q8" s="1"/>
      <c r="R8" s="33"/>
      <c r="S8" s="5" t="s">
        <v>27</v>
      </c>
      <c r="T8" s="11"/>
      <c r="U8" s="8">
        <f t="shared" si="1"/>
        <v>0</v>
      </c>
      <c r="V8" s="5"/>
      <c r="W8" s="5"/>
      <c r="X8" s="5"/>
      <c r="Y8" s="5"/>
      <c r="Z8" s="24" t="e">
        <f t="shared" si="2"/>
        <v>#DIV/0!</v>
      </c>
      <c r="AA8" s="24" t="e">
        <f t="shared" si="3"/>
        <v>#DIV/0!</v>
      </c>
      <c r="AB8" s="24" t="e">
        <f>V8/$T8*100</f>
        <v>#DIV/0!</v>
      </c>
      <c r="AC8" s="24" t="e">
        <f t="shared" si="6"/>
        <v>#DIV/0!</v>
      </c>
      <c r="AD8" s="24" t="e">
        <f t="shared" si="6"/>
        <v>#DIV/0!</v>
      </c>
      <c r="AE8" s="24" t="e">
        <f t="shared" si="6"/>
        <v>#DIV/0!</v>
      </c>
      <c r="AF8" t="e">
        <f t="shared" si="7"/>
        <v>#DIV/0!</v>
      </c>
      <c r="AG8" s="34" t="e">
        <f t="shared" si="8"/>
        <v>#DIV/0!</v>
      </c>
    </row>
    <row r="9" spans="1:33" ht="15">
      <c r="A9" s="1"/>
      <c r="B9" s="33"/>
      <c r="C9" s="5" t="s">
        <v>16</v>
      </c>
      <c r="D9" s="5">
        <v>15</v>
      </c>
      <c r="E9" s="8">
        <f>D9-(F9+G9+H9+I9)</f>
        <v>0</v>
      </c>
      <c r="F9" s="5">
        <v>2</v>
      </c>
      <c r="G9" s="5">
        <v>6</v>
      </c>
      <c r="H9" s="5">
        <v>6</v>
      </c>
      <c r="I9" s="5">
        <v>1</v>
      </c>
      <c r="J9" s="24">
        <f t="shared" si="4"/>
        <v>53.333333333333336</v>
      </c>
      <c r="K9" s="24">
        <f t="shared" si="5"/>
        <v>53.333333333333336</v>
      </c>
      <c r="L9" s="24">
        <f t="shared" si="0"/>
        <v>13.333333333333334</v>
      </c>
      <c r="M9" s="24">
        <f t="shared" si="0"/>
        <v>40</v>
      </c>
      <c r="N9" s="24">
        <f t="shared" si="0"/>
        <v>40</v>
      </c>
      <c r="O9" s="24">
        <f t="shared" si="0"/>
        <v>6.666666666666667</v>
      </c>
      <c r="Q9" s="1"/>
      <c r="R9" s="33"/>
      <c r="S9" s="5" t="s">
        <v>15</v>
      </c>
      <c r="T9" s="5"/>
      <c r="U9" s="8">
        <f t="shared" si="1"/>
        <v>0</v>
      </c>
      <c r="V9" s="5"/>
      <c r="W9" s="5"/>
      <c r="X9" s="5"/>
      <c r="Y9" s="5"/>
      <c r="Z9" s="24" t="e">
        <f t="shared" si="2"/>
        <v>#DIV/0!</v>
      </c>
      <c r="AA9" s="24" t="e">
        <f t="shared" si="3"/>
        <v>#DIV/0!</v>
      </c>
      <c r="AB9" s="24" t="e">
        <f>V9/$T9*100</f>
        <v>#DIV/0!</v>
      </c>
      <c r="AC9" s="24" t="e">
        <f aca="true" t="shared" si="9" ref="AC9:AE10">W9/$T9*100</f>
        <v>#DIV/0!</v>
      </c>
      <c r="AD9" s="24" t="e">
        <f t="shared" si="9"/>
        <v>#DIV/0!</v>
      </c>
      <c r="AE9" s="24" t="e">
        <f t="shared" si="9"/>
        <v>#DIV/0!</v>
      </c>
      <c r="AF9" t="e">
        <f t="shared" si="7"/>
        <v>#DIV/0!</v>
      </c>
      <c r="AG9" s="34" t="e">
        <f t="shared" si="8"/>
        <v>#DIV/0!</v>
      </c>
    </row>
    <row r="10" spans="1:33" ht="15">
      <c r="A10" s="33"/>
      <c r="B10" s="33"/>
      <c r="C10" s="5" t="s">
        <v>23</v>
      </c>
      <c r="D10" s="12">
        <v>14</v>
      </c>
      <c r="E10" s="8">
        <v>0</v>
      </c>
      <c r="F10" s="12">
        <v>0</v>
      </c>
      <c r="G10" s="12">
        <v>6</v>
      </c>
      <c r="H10" s="12">
        <v>5</v>
      </c>
      <c r="I10" s="36">
        <v>3</v>
      </c>
      <c r="J10" s="24">
        <f t="shared" si="4"/>
        <v>42.857142857142854</v>
      </c>
      <c r="K10" s="24">
        <f t="shared" si="5"/>
        <v>40.285714285714285</v>
      </c>
      <c r="L10" s="24">
        <f t="shared" si="0"/>
        <v>0</v>
      </c>
      <c r="M10" s="24">
        <f t="shared" si="0"/>
        <v>42.857142857142854</v>
      </c>
      <c r="N10" s="24">
        <f t="shared" si="0"/>
        <v>35.714285714285715</v>
      </c>
      <c r="O10" s="24">
        <f t="shared" si="0"/>
        <v>21.428571428571427</v>
      </c>
      <c r="Q10" s="33"/>
      <c r="R10" s="33"/>
      <c r="S10" s="5" t="s">
        <v>20</v>
      </c>
      <c r="T10" s="12"/>
      <c r="U10" s="8">
        <f t="shared" si="1"/>
        <v>0</v>
      </c>
      <c r="V10" s="12"/>
      <c r="W10" s="12"/>
      <c r="X10" s="12"/>
      <c r="Y10" s="4"/>
      <c r="Z10" s="24" t="e">
        <f t="shared" si="2"/>
        <v>#DIV/0!</v>
      </c>
      <c r="AA10" s="24" t="e">
        <f t="shared" si="3"/>
        <v>#DIV/0!</v>
      </c>
      <c r="AB10" s="24" t="e">
        <f>V10/$T10*100</f>
        <v>#DIV/0!</v>
      </c>
      <c r="AC10" s="24" t="e">
        <f t="shared" si="9"/>
        <v>#DIV/0!</v>
      </c>
      <c r="AD10" s="24" t="e">
        <f t="shared" si="9"/>
        <v>#DIV/0!</v>
      </c>
      <c r="AE10" s="24" t="e">
        <f t="shared" si="9"/>
        <v>#DIV/0!</v>
      </c>
      <c r="AF10" t="e">
        <f t="shared" si="7"/>
        <v>#DIV/0!</v>
      </c>
      <c r="AG10" s="34" t="e">
        <f t="shared" si="8"/>
        <v>#DIV/0!</v>
      </c>
    </row>
    <row r="11" spans="1:33" ht="15">
      <c r="A11" s="16" t="s">
        <v>104</v>
      </c>
      <c r="B11" s="16"/>
      <c r="C11" s="8"/>
      <c r="D11" s="18">
        <f aca="true" t="shared" si="10" ref="D11:I11">SUM(D5:D10)</f>
        <v>121</v>
      </c>
      <c r="E11" s="21">
        <f t="shared" si="10"/>
        <v>0</v>
      </c>
      <c r="F11" s="18">
        <f t="shared" si="10"/>
        <v>10</v>
      </c>
      <c r="G11" s="18">
        <f t="shared" si="10"/>
        <v>41</v>
      </c>
      <c r="H11" s="18">
        <f t="shared" si="10"/>
        <v>53</v>
      </c>
      <c r="I11" s="18">
        <f t="shared" si="10"/>
        <v>17</v>
      </c>
      <c r="J11" s="39">
        <f t="shared" si="4"/>
        <v>42.14876033057851</v>
      </c>
      <c r="K11" s="39">
        <f t="shared" si="5"/>
        <v>45.719008264462815</v>
      </c>
      <c r="L11" s="39">
        <f t="shared" si="0"/>
        <v>8.264462809917356</v>
      </c>
      <c r="M11" s="39">
        <f t="shared" si="0"/>
        <v>33.88429752066116</v>
      </c>
      <c r="N11" s="39">
        <f t="shared" si="0"/>
        <v>43.80165289256198</v>
      </c>
      <c r="O11" s="39">
        <f t="shared" si="0"/>
        <v>14.049586776859504</v>
      </c>
      <c r="Q11" s="16"/>
      <c r="R11" s="16"/>
      <c r="S11" s="8"/>
      <c r="T11" s="18" t="e">
        <f>SUM(#REF!)</f>
        <v>#REF!</v>
      </c>
      <c r="U11" s="21" t="e">
        <f t="shared" si="1"/>
        <v>#REF!</v>
      </c>
      <c r="V11" s="18" t="e">
        <f>SUM(#REF!)</f>
        <v>#REF!</v>
      </c>
      <c r="W11" s="18" t="e">
        <f>SUM(#REF!)</f>
        <v>#REF!</v>
      </c>
      <c r="X11" s="18" t="e">
        <f>SUM(#REF!)</f>
        <v>#REF!</v>
      </c>
      <c r="Y11" s="18" t="e">
        <f>SUM(#REF!)</f>
        <v>#REF!</v>
      </c>
      <c r="Z11" s="25" t="e">
        <f>AVERAGE(#REF!)</f>
        <v>#REF!</v>
      </c>
      <c r="AA11" s="25" t="e">
        <f>AVERAGE(#REF!)</f>
        <v>#REF!</v>
      </c>
      <c r="AB11" s="25" t="e">
        <f>AVERAGE(#REF!)</f>
        <v>#REF!</v>
      </c>
      <c r="AC11" s="25" t="e">
        <f>AVERAGE(#REF!)</f>
        <v>#REF!</v>
      </c>
      <c r="AD11" s="25" t="e">
        <f>AVERAGE(#REF!)</f>
        <v>#REF!</v>
      </c>
      <c r="AE11" s="25" t="e">
        <f>AVERAGE(#REF!)</f>
        <v>#REF!</v>
      </c>
      <c r="AF11" t="e">
        <f t="shared" si="7"/>
        <v>#REF!</v>
      </c>
      <c r="AG11" s="34" t="e">
        <f t="shared" si="8"/>
        <v>#REF!</v>
      </c>
    </row>
    <row r="12" spans="1:33" ht="51.75" customHeight="1">
      <c r="A12" s="54" t="s">
        <v>40</v>
      </c>
      <c r="B12" s="54"/>
      <c r="C12" s="22"/>
      <c r="D12" s="22">
        <f aca="true" t="shared" si="11" ref="D12:I12">SUM(D11)</f>
        <v>121</v>
      </c>
      <c r="E12" s="22">
        <f t="shared" si="11"/>
        <v>0</v>
      </c>
      <c r="F12" s="22">
        <f t="shared" si="11"/>
        <v>10</v>
      </c>
      <c r="G12" s="22">
        <f t="shared" si="11"/>
        <v>41</v>
      </c>
      <c r="H12" s="22">
        <f t="shared" si="11"/>
        <v>53</v>
      </c>
      <c r="I12" s="22">
        <f t="shared" si="11"/>
        <v>17</v>
      </c>
      <c r="J12" s="39">
        <f t="shared" si="4"/>
        <v>42.14876033057851</v>
      </c>
      <c r="K12" s="39">
        <f t="shared" si="5"/>
        <v>45.719008264462815</v>
      </c>
      <c r="L12" s="39">
        <f t="shared" si="0"/>
        <v>8.264462809917356</v>
      </c>
      <c r="M12" s="39">
        <f t="shared" si="0"/>
        <v>33.88429752066116</v>
      </c>
      <c r="N12" s="39">
        <f t="shared" si="0"/>
        <v>43.80165289256198</v>
      </c>
      <c r="O12" s="39">
        <f t="shared" si="0"/>
        <v>14.049586776859504</v>
      </c>
      <c r="Q12" s="54" t="s">
        <v>40</v>
      </c>
      <c r="R12" s="54"/>
      <c r="S12" s="22"/>
      <c r="T12" s="22" t="e">
        <f>#REF!+#REF!+#REF!+#REF!+T11</f>
        <v>#REF!</v>
      </c>
      <c r="U12" s="22" t="e">
        <f>#REF!+#REF!+#REF!+#REF!+U11</f>
        <v>#REF!</v>
      </c>
      <c r="V12" s="22" t="e">
        <f>#REF!+#REF!+#REF!+#REF!+V11</f>
        <v>#REF!</v>
      </c>
      <c r="W12" s="22" t="e">
        <f>#REF!+#REF!+#REF!+#REF!+W11</f>
        <v>#REF!</v>
      </c>
      <c r="X12" s="22" t="e">
        <f>#REF!+#REF!+#REF!+#REF!+X11</f>
        <v>#REF!</v>
      </c>
      <c r="Y12" s="22" t="e">
        <f>#REF!+#REF!+#REF!+#REF!+Y11</f>
        <v>#REF!</v>
      </c>
      <c r="Z12" s="23" t="e">
        <f>AVERAGE(#REF!,#REF!,#REF!,#REF!,Z11)</f>
        <v>#REF!</v>
      </c>
      <c r="AA12" s="23" t="e">
        <f>AVERAGE(#REF!,#REF!,#REF!,#REF!,AA11)</f>
        <v>#REF!</v>
      </c>
      <c r="AB12" s="23" t="e">
        <f>AVERAGE(#REF!,#REF!,#REF!,#REF!,AB11)</f>
        <v>#REF!</v>
      </c>
      <c r="AC12" s="23" t="e">
        <f>AVERAGE(#REF!,#REF!,#REF!,#REF!,AC11)</f>
        <v>#REF!</v>
      </c>
      <c r="AD12" s="23" t="e">
        <f>AVERAGE(#REF!,#REF!,#REF!,#REF!,AD11)</f>
        <v>#REF!</v>
      </c>
      <c r="AE12" s="23" t="e">
        <f>AVERAGE(#REF!,#REF!,#REF!,#REF!,AE11)</f>
        <v>#REF!</v>
      </c>
      <c r="AF12" t="e">
        <f t="shared" si="7"/>
        <v>#REF!</v>
      </c>
      <c r="AG12" s="34" t="e">
        <f t="shared" si="8"/>
        <v>#REF!</v>
      </c>
    </row>
  </sheetData>
  <sheetProtection/>
  <mergeCells count="9">
    <mergeCell ref="T3:Y3"/>
    <mergeCell ref="Z3:AE3"/>
    <mergeCell ref="Q12:R12"/>
    <mergeCell ref="E1:I1"/>
    <mergeCell ref="J2:O2"/>
    <mergeCell ref="J3:O3"/>
    <mergeCell ref="A12:B12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3"/>
  <sheetViews>
    <sheetView zoomScale="75" zoomScaleNormal="75" zoomScalePageLayoutView="0" workbookViewId="0" topLeftCell="A4">
      <selection activeCell="L19" sqref="L19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26" max="32" width="10.42187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68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68</v>
      </c>
      <c r="B5" s="33" t="s">
        <v>82</v>
      </c>
      <c r="C5" s="5" t="s">
        <v>29</v>
      </c>
      <c r="D5" s="9">
        <v>27</v>
      </c>
      <c r="E5" s="8">
        <v>0</v>
      </c>
      <c r="F5" s="9">
        <v>5</v>
      </c>
      <c r="G5" s="9">
        <v>5</v>
      </c>
      <c r="H5" s="9">
        <v>8</v>
      </c>
      <c r="I5" s="5">
        <v>9</v>
      </c>
      <c r="J5" s="24">
        <f aca="true" t="shared" si="0" ref="J5:J13">L5+M5</f>
        <v>37.03703703703704</v>
      </c>
      <c r="K5" s="24">
        <f aca="true" t="shared" si="1" ref="K5:K13">(F5+0.64*G5+0.36*H5)/D5*100</f>
        <v>41.03703703703703</v>
      </c>
      <c r="L5" s="24">
        <f aca="true" t="shared" si="2" ref="L5:O9">F5/$D5*100</f>
        <v>18.51851851851852</v>
      </c>
      <c r="M5" s="24">
        <f t="shared" si="2"/>
        <v>18.51851851851852</v>
      </c>
      <c r="N5" s="24">
        <f t="shared" si="2"/>
        <v>29.629629629629626</v>
      </c>
      <c r="O5" s="24">
        <f t="shared" si="2"/>
        <v>33.33333333333333</v>
      </c>
      <c r="Q5" s="33"/>
      <c r="R5" s="33"/>
      <c r="S5" s="5" t="s">
        <v>29</v>
      </c>
      <c r="T5" s="9"/>
      <c r="U5" s="8">
        <f aca="true" t="shared" si="3" ref="U5:U12">T5-(V5+W5+X5+Y5)</f>
        <v>0</v>
      </c>
      <c r="V5" s="9"/>
      <c r="W5" s="9"/>
      <c r="X5" s="9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 aca="true" t="shared" si="4" ref="AC5:AE7">W5/$T5*100</f>
        <v>#DIV/0!</v>
      </c>
      <c r="AD5" s="24" t="e">
        <f t="shared" si="4"/>
        <v>#DIV/0!</v>
      </c>
      <c r="AE5" s="24" t="e">
        <f t="shared" si="4"/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1"/>
      <c r="B6" s="33"/>
      <c r="C6" s="5" t="s">
        <v>25</v>
      </c>
      <c r="D6" s="10">
        <v>22</v>
      </c>
      <c r="E6" s="8">
        <v>0</v>
      </c>
      <c r="F6" s="10">
        <v>2</v>
      </c>
      <c r="G6" s="10">
        <v>6</v>
      </c>
      <c r="H6" s="10">
        <v>10</v>
      </c>
      <c r="I6" s="11">
        <v>4</v>
      </c>
      <c r="J6" s="24">
        <f t="shared" si="0"/>
        <v>36.36363636363636</v>
      </c>
      <c r="K6" s="24">
        <f t="shared" si="1"/>
        <v>42.90909090909091</v>
      </c>
      <c r="L6" s="24">
        <f t="shared" si="2"/>
        <v>9.090909090909092</v>
      </c>
      <c r="M6" s="24">
        <f t="shared" si="2"/>
        <v>27.27272727272727</v>
      </c>
      <c r="N6" s="24">
        <f t="shared" si="2"/>
        <v>45.45454545454545</v>
      </c>
      <c r="O6" s="24">
        <f t="shared" si="2"/>
        <v>18.181818181818183</v>
      </c>
      <c r="Q6" s="1"/>
      <c r="R6" s="33"/>
      <c r="S6" s="5" t="s">
        <v>30</v>
      </c>
      <c r="T6" s="10"/>
      <c r="U6" s="8">
        <f t="shared" si="3"/>
        <v>0</v>
      </c>
      <c r="V6" s="10"/>
      <c r="W6" s="10"/>
      <c r="X6" s="10"/>
      <c r="Y6" s="4"/>
      <c r="Z6" s="24" t="e">
        <f>AB6+AC6</f>
        <v>#DIV/0!</v>
      </c>
      <c r="AA6" s="24" t="e">
        <f>(V6+0.64*W6+0.36*X6)/T6*100</f>
        <v>#DIV/0!</v>
      </c>
      <c r="AB6" s="24" t="e">
        <f>V6/$T6*100</f>
        <v>#DIV/0!</v>
      </c>
      <c r="AC6" s="24" t="e">
        <f t="shared" si="4"/>
        <v>#DIV/0!</v>
      </c>
      <c r="AD6" s="24" t="e">
        <f t="shared" si="4"/>
        <v>#DIV/0!</v>
      </c>
      <c r="AE6" s="24" t="e">
        <f t="shared" si="4"/>
        <v>#DIV/0!</v>
      </c>
      <c r="AF6" t="e">
        <f aca="true" t="shared" si="5" ref="AF6:AF13">IF(J6-Z6&lt;0,"збільшено на",IF(J6-Z6&gt;0,"зменшено на","стабільно"))</f>
        <v>#DIV/0!</v>
      </c>
      <c r="AG6" s="34" t="e">
        <f aca="true" t="shared" si="6" ref="AG6:AG13">ABS(J6-Z6)</f>
        <v>#DIV/0!</v>
      </c>
    </row>
    <row r="7" spans="1:33" ht="15">
      <c r="A7" s="1"/>
      <c r="B7" s="33"/>
      <c r="C7" s="5" t="s">
        <v>20</v>
      </c>
      <c r="D7" s="5">
        <v>16</v>
      </c>
      <c r="E7" s="8">
        <f>D7-(F7+G7+H7+I7)</f>
        <v>0</v>
      </c>
      <c r="F7" s="5">
        <v>1</v>
      </c>
      <c r="G7" s="5">
        <v>4</v>
      </c>
      <c r="H7" s="5">
        <v>8</v>
      </c>
      <c r="I7" s="5">
        <v>3</v>
      </c>
      <c r="J7" s="24">
        <f t="shared" si="0"/>
        <v>31.25</v>
      </c>
      <c r="K7" s="24">
        <f t="shared" si="1"/>
        <v>40.25</v>
      </c>
      <c r="L7" s="24">
        <f t="shared" si="2"/>
        <v>6.25</v>
      </c>
      <c r="M7" s="24">
        <f t="shared" si="2"/>
        <v>25</v>
      </c>
      <c r="N7" s="24">
        <f t="shared" si="2"/>
        <v>50</v>
      </c>
      <c r="O7" s="24">
        <f t="shared" si="2"/>
        <v>18.75</v>
      </c>
      <c r="Q7" s="1"/>
      <c r="R7" s="33"/>
      <c r="S7" s="5" t="s">
        <v>31</v>
      </c>
      <c r="T7" s="5"/>
      <c r="U7" s="8">
        <f t="shared" si="3"/>
        <v>0</v>
      </c>
      <c r="V7" s="5"/>
      <c r="W7" s="5"/>
      <c r="X7" s="5"/>
      <c r="Y7" s="5"/>
      <c r="Z7" s="24" t="e">
        <f>AB7+AC7</f>
        <v>#DIV/0!</v>
      </c>
      <c r="AA7" s="24" t="e">
        <f>(V7+0.64*W7+0.36*X7)/T7*100</f>
        <v>#DIV/0!</v>
      </c>
      <c r="AB7" s="24" t="e">
        <f>V7/$T7*100</f>
        <v>#DIV/0!</v>
      </c>
      <c r="AC7" s="24" t="e">
        <f t="shared" si="4"/>
        <v>#DIV/0!</v>
      </c>
      <c r="AD7" s="24" t="e">
        <f t="shared" si="4"/>
        <v>#DIV/0!</v>
      </c>
      <c r="AE7" s="24" t="e">
        <f t="shared" si="4"/>
        <v>#DIV/0!</v>
      </c>
      <c r="AF7" t="e">
        <f t="shared" si="5"/>
        <v>#DIV/0!</v>
      </c>
      <c r="AG7" s="34" t="e">
        <f t="shared" si="6"/>
        <v>#DIV/0!</v>
      </c>
    </row>
    <row r="8" spans="1:33" ht="15">
      <c r="A8" s="33"/>
      <c r="B8" s="33"/>
      <c r="C8" s="5" t="s">
        <v>16</v>
      </c>
      <c r="D8" s="11">
        <v>15</v>
      </c>
      <c r="E8" s="8">
        <v>0</v>
      </c>
      <c r="F8" s="11">
        <v>3</v>
      </c>
      <c r="G8" s="11">
        <v>6</v>
      </c>
      <c r="H8" s="11">
        <v>4</v>
      </c>
      <c r="I8" s="11">
        <v>2</v>
      </c>
      <c r="J8" s="24">
        <f t="shared" si="0"/>
        <v>60</v>
      </c>
      <c r="K8" s="24">
        <f t="shared" si="1"/>
        <v>55.199999999999996</v>
      </c>
      <c r="L8" s="24">
        <f t="shared" si="2"/>
        <v>20</v>
      </c>
      <c r="M8" s="24">
        <f t="shared" si="2"/>
        <v>40</v>
      </c>
      <c r="N8" s="24">
        <f t="shared" si="2"/>
        <v>26.666666666666668</v>
      </c>
      <c r="O8" s="24">
        <f t="shared" si="2"/>
        <v>13.333333333333334</v>
      </c>
      <c r="Q8" s="33"/>
      <c r="R8" s="33"/>
      <c r="S8" s="5" t="s">
        <v>25</v>
      </c>
      <c r="T8" s="11"/>
      <c r="U8" s="8">
        <f t="shared" si="3"/>
        <v>0</v>
      </c>
      <c r="V8" s="11"/>
      <c r="W8" s="11"/>
      <c r="X8" s="11"/>
      <c r="Y8" s="11"/>
      <c r="Z8" s="24" t="e">
        <f>AB8+AC8</f>
        <v>#DIV/0!</v>
      </c>
      <c r="AA8" s="24" t="e">
        <f>(V8+0.64*W8+0.36*X8)/T8*100</f>
        <v>#DIV/0!</v>
      </c>
      <c r="AB8" s="24" t="e">
        <f>V8/$T8*100</f>
        <v>#DIV/0!</v>
      </c>
      <c r="AC8" s="24" t="e">
        <f>W8/$T8*100</f>
        <v>#DIV/0!</v>
      </c>
      <c r="AD8" s="24" t="e">
        <f>X8/$T8*100</f>
        <v>#DIV/0!</v>
      </c>
      <c r="AE8" s="24" t="e">
        <f>Y8/$T8*100</f>
        <v>#DIV/0!</v>
      </c>
      <c r="AF8" t="e">
        <f t="shared" si="5"/>
        <v>#DIV/0!</v>
      </c>
      <c r="AG8" s="34" t="e">
        <f t="shared" si="6"/>
        <v>#DIV/0!</v>
      </c>
    </row>
    <row r="9" spans="1:33" ht="15">
      <c r="A9" s="16" t="s">
        <v>104</v>
      </c>
      <c r="B9" s="17"/>
      <c r="C9" s="8"/>
      <c r="D9" s="18">
        <f aca="true" t="shared" si="7" ref="D9:I9">SUM(D5:D8)</f>
        <v>80</v>
      </c>
      <c r="E9" s="20">
        <f t="shared" si="7"/>
        <v>0</v>
      </c>
      <c r="F9" s="18">
        <f t="shared" si="7"/>
        <v>11</v>
      </c>
      <c r="G9" s="18">
        <f t="shared" si="7"/>
        <v>21</v>
      </c>
      <c r="H9" s="18">
        <f t="shared" si="7"/>
        <v>30</v>
      </c>
      <c r="I9" s="18">
        <f t="shared" si="7"/>
        <v>18</v>
      </c>
      <c r="J9" s="39">
        <f t="shared" si="0"/>
        <v>40</v>
      </c>
      <c r="K9" s="39">
        <f t="shared" si="1"/>
        <v>44.05</v>
      </c>
      <c r="L9" s="39">
        <f t="shared" si="2"/>
        <v>13.750000000000002</v>
      </c>
      <c r="M9" s="39">
        <f t="shared" si="2"/>
        <v>26.25</v>
      </c>
      <c r="N9" s="39">
        <f t="shared" si="2"/>
        <v>37.5</v>
      </c>
      <c r="O9" s="39">
        <f t="shared" si="2"/>
        <v>22.5</v>
      </c>
      <c r="Q9" s="16"/>
      <c r="R9" s="17"/>
      <c r="S9" s="8"/>
      <c r="T9" s="18">
        <f>SUM(T8:T8)</f>
        <v>0</v>
      </c>
      <c r="U9" s="20">
        <f t="shared" si="3"/>
        <v>0</v>
      </c>
      <c r="V9" s="18">
        <f>SUM(V8:V8)</f>
        <v>0</v>
      </c>
      <c r="W9" s="18">
        <f>SUM(W8:W8)</f>
        <v>0</v>
      </c>
      <c r="X9" s="18">
        <f>SUM(X8:X8)</f>
        <v>0</v>
      </c>
      <c r="Y9" s="18">
        <f>SUM(Y8:Y8)</f>
        <v>0</v>
      </c>
      <c r="Z9" s="25" t="e">
        <f aca="true" t="shared" si="8" ref="Z9:AE9">AVERAGE(Z8:Z8)</f>
        <v>#DIV/0!</v>
      </c>
      <c r="AA9" s="25" t="e">
        <f t="shared" si="8"/>
        <v>#DIV/0!</v>
      </c>
      <c r="AB9" s="25" t="e">
        <f t="shared" si="8"/>
        <v>#DIV/0!</v>
      </c>
      <c r="AC9" s="25" t="e">
        <f t="shared" si="8"/>
        <v>#DIV/0!</v>
      </c>
      <c r="AD9" s="25" t="e">
        <f t="shared" si="8"/>
        <v>#DIV/0!</v>
      </c>
      <c r="AE9" s="25" t="e">
        <f t="shared" si="8"/>
        <v>#DIV/0!</v>
      </c>
      <c r="AF9" t="e">
        <f t="shared" si="5"/>
        <v>#DIV/0!</v>
      </c>
      <c r="AG9" s="34" t="e">
        <f t="shared" si="6"/>
        <v>#DIV/0!</v>
      </c>
    </row>
    <row r="10" spans="1:33" ht="15">
      <c r="A10" s="33"/>
      <c r="B10" s="33" t="s">
        <v>49</v>
      </c>
      <c r="C10" s="5" t="s">
        <v>24</v>
      </c>
      <c r="D10" s="5">
        <v>28</v>
      </c>
      <c r="E10" s="8">
        <v>0</v>
      </c>
      <c r="F10" s="5">
        <v>4</v>
      </c>
      <c r="G10" s="5">
        <v>7</v>
      </c>
      <c r="H10" s="5">
        <v>14</v>
      </c>
      <c r="I10" s="5">
        <v>3</v>
      </c>
      <c r="J10" s="24">
        <f t="shared" si="0"/>
        <v>39.285714285714285</v>
      </c>
      <c r="K10" s="24">
        <f t="shared" si="1"/>
        <v>48.285714285714285</v>
      </c>
      <c r="L10" s="24">
        <f aca="true" t="shared" si="9" ref="L10:O13">F10/$D10*100</f>
        <v>14.285714285714285</v>
      </c>
      <c r="M10" s="24">
        <f t="shared" si="9"/>
        <v>25</v>
      </c>
      <c r="N10" s="24">
        <f t="shared" si="9"/>
        <v>50</v>
      </c>
      <c r="O10" s="24">
        <f t="shared" si="9"/>
        <v>10.714285714285714</v>
      </c>
      <c r="Q10" s="33"/>
      <c r="R10" s="33"/>
      <c r="S10" s="5" t="s">
        <v>24</v>
      </c>
      <c r="T10" s="5"/>
      <c r="U10" s="8">
        <f t="shared" si="3"/>
        <v>0</v>
      </c>
      <c r="V10" s="5"/>
      <c r="W10" s="5"/>
      <c r="X10" s="5"/>
      <c r="Y10" s="5"/>
      <c r="Z10" s="24" t="e">
        <f>AB10+AC10</f>
        <v>#DIV/0!</v>
      </c>
      <c r="AA10" s="24" t="e">
        <f>(V10+0.64*W10+0.36*X10)/T10*100</f>
        <v>#DIV/0!</v>
      </c>
      <c r="AB10" s="24" t="e">
        <f>V10/$T10*100</f>
        <v>#DIV/0!</v>
      </c>
      <c r="AC10" s="24" t="e">
        <f aca="true" t="shared" si="10" ref="AC10:AE11">W10/$T10*100</f>
        <v>#DIV/0!</v>
      </c>
      <c r="AD10" s="24" t="e">
        <f t="shared" si="10"/>
        <v>#DIV/0!</v>
      </c>
      <c r="AE10" s="24" t="e">
        <f t="shared" si="10"/>
        <v>#DIV/0!</v>
      </c>
      <c r="AF10" t="e">
        <f t="shared" si="5"/>
        <v>#DIV/0!</v>
      </c>
      <c r="AG10" s="34" t="e">
        <f t="shared" si="6"/>
        <v>#DIV/0!</v>
      </c>
    </row>
    <row r="11" spans="1:33" ht="15">
      <c r="A11" s="1"/>
      <c r="B11" s="33"/>
      <c r="C11" s="5" t="s">
        <v>23</v>
      </c>
      <c r="D11" s="5">
        <v>14</v>
      </c>
      <c r="E11" s="8">
        <v>0</v>
      </c>
      <c r="F11" s="5">
        <v>0</v>
      </c>
      <c r="G11" s="5">
        <v>5</v>
      </c>
      <c r="H11" s="5">
        <v>6</v>
      </c>
      <c r="I11" s="5">
        <v>3</v>
      </c>
      <c r="J11" s="24">
        <f t="shared" si="0"/>
        <v>35.714285714285715</v>
      </c>
      <c r="K11" s="24">
        <f t="shared" si="1"/>
        <v>38.28571428571429</v>
      </c>
      <c r="L11" s="24">
        <f t="shared" si="9"/>
        <v>0</v>
      </c>
      <c r="M11" s="24">
        <f t="shared" si="9"/>
        <v>35.714285714285715</v>
      </c>
      <c r="N11" s="24">
        <f t="shared" si="9"/>
        <v>42.857142857142854</v>
      </c>
      <c r="O11" s="24">
        <f t="shared" si="9"/>
        <v>21.428571428571427</v>
      </c>
      <c r="Q11" s="1"/>
      <c r="R11" s="33"/>
      <c r="S11" s="5" t="s">
        <v>14</v>
      </c>
      <c r="T11" s="5"/>
      <c r="U11" s="8">
        <f t="shared" si="3"/>
        <v>0</v>
      </c>
      <c r="V11" s="5"/>
      <c r="W11" s="5"/>
      <c r="X11" s="5"/>
      <c r="Y11" s="5"/>
      <c r="Z11" s="24" t="e">
        <f>AB11+AC11</f>
        <v>#DIV/0!</v>
      </c>
      <c r="AA11" s="24" t="e">
        <f>(V11+0.64*W11+0.36*X11)/T11*100</f>
        <v>#DIV/0!</v>
      </c>
      <c r="AB11" s="24" t="e">
        <f>V11/$T11*100</f>
        <v>#DIV/0!</v>
      </c>
      <c r="AC11" s="24" t="e">
        <f t="shared" si="10"/>
        <v>#DIV/0!</v>
      </c>
      <c r="AD11" s="24" t="e">
        <f t="shared" si="10"/>
        <v>#DIV/0!</v>
      </c>
      <c r="AE11" s="24" t="e">
        <f t="shared" si="10"/>
        <v>#DIV/0!</v>
      </c>
      <c r="AF11" t="e">
        <f t="shared" si="5"/>
        <v>#DIV/0!</v>
      </c>
      <c r="AG11" s="34" t="e">
        <f t="shared" si="6"/>
        <v>#DIV/0!</v>
      </c>
    </row>
    <row r="12" spans="1:33" ht="15">
      <c r="A12" s="16" t="s">
        <v>105</v>
      </c>
      <c r="B12" s="16"/>
      <c r="C12" s="8"/>
      <c r="D12" s="18">
        <f aca="true" t="shared" si="11" ref="D12:I12">SUM(D10:D11)</f>
        <v>42</v>
      </c>
      <c r="E12" s="21">
        <f t="shared" si="11"/>
        <v>0</v>
      </c>
      <c r="F12" s="18">
        <f t="shared" si="11"/>
        <v>4</v>
      </c>
      <c r="G12" s="18">
        <f t="shared" si="11"/>
        <v>12</v>
      </c>
      <c r="H12" s="18">
        <f t="shared" si="11"/>
        <v>20</v>
      </c>
      <c r="I12" s="18">
        <f t="shared" si="11"/>
        <v>6</v>
      </c>
      <c r="J12" s="39">
        <f t="shared" si="0"/>
        <v>38.095238095238095</v>
      </c>
      <c r="K12" s="39">
        <f t="shared" si="1"/>
        <v>44.95238095238095</v>
      </c>
      <c r="L12" s="39">
        <f t="shared" si="9"/>
        <v>9.523809523809524</v>
      </c>
      <c r="M12" s="39">
        <f t="shared" si="9"/>
        <v>28.57142857142857</v>
      </c>
      <c r="N12" s="39">
        <f t="shared" si="9"/>
        <v>47.61904761904761</v>
      </c>
      <c r="O12" s="39">
        <f t="shared" si="9"/>
        <v>14.285714285714285</v>
      </c>
      <c r="Q12" s="16"/>
      <c r="R12" s="16"/>
      <c r="S12" s="8"/>
      <c r="T12" s="18" t="e">
        <f>SUM(#REF!)</f>
        <v>#REF!</v>
      </c>
      <c r="U12" s="21" t="e">
        <f t="shared" si="3"/>
        <v>#REF!</v>
      </c>
      <c r="V12" s="18" t="e">
        <f>SUM(#REF!)</f>
        <v>#REF!</v>
      </c>
      <c r="W12" s="18" t="e">
        <f>SUM(#REF!)</f>
        <v>#REF!</v>
      </c>
      <c r="X12" s="18" t="e">
        <f>SUM(#REF!)</f>
        <v>#REF!</v>
      </c>
      <c r="Y12" s="18" t="e">
        <f>SUM(#REF!)</f>
        <v>#REF!</v>
      </c>
      <c r="Z12" s="25" t="e">
        <f>AVERAGE(#REF!)</f>
        <v>#REF!</v>
      </c>
      <c r="AA12" s="25" t="e">
        <f>AVERAGE(#REF!)</f>
        <v>#REF!</v>
      </c>
      <c r="AB12" s="25" t="e">
        <f>AVERAGE(#REF!)</f>
        <v>#REF!</v>
      </c>
      <c r="AC12" s="25" t="e">
        <f>AVERAGE(#REF!)</f>
        <v>#REF!</v>
      </c>
      <c r="AD12" s="25" t="e">
        <f>AVERAGE(#REF!)</f>
        <v>#REF!</v>
      </c>
      <c r="AE12" s="25" t="e">
        <f>AVERAGE(#REF!)</f>
        <v>#REF!</v>
      </c>
      <c r="AF12" t="e">
        <f t="shared" si="5"/>
        <v>#REF!</v>
      </c>
      <c r="AG12" s="34" t="e">
        <f t="shared" si="6"/>
        <v>#REF!</v>
      </c>
    </row>
    <row r="13" spans="1:33" ht="51.75" customHeight="1">
      <c r="A13" s="54" t="s">
        <v>40</v>
      </c>
      <c r="B13" s="54"/>
      <c r="C13" s="22"/>
      <c r="D13" s="22">
        <f>SUM(D12,D9)</f>
        <v>122</v>
      </c>
      <c r="E13" s="22">
        <f>SUM(E12,E9)</f>
        <v>0</v>
      </c>
      <c r="F13" s="22">
        <f>SUM(F9+F12)</f>
        <v>15</v>
      </c>
      <c r="G13" s="22">
        <f>SUM(G9+G12)</f>
        <v>33</v>
      </c>
      <c r="H13" s="22">
        <f>SUM(H9+H12)</f>
        <v>50</v>
      </c>
      <c r="I13" s="22">
        <f>SUM(I9+I12)</f>
        <v>24</v>
      </c>
      <c r="J13" s="39">
        <f t="shared" si="0"/>
        <v>39.34426229508197</v>
      </c>
      <c r="K13" s="39">
        <f t="shared" si="1"/>
        <v>44.360655737704924</v>
      </c>
      <c r="L13" s="39">
        <f t="shared" si="9"/>
        <v>12.295081967213115</v>
      </c>
      <c r="M13" s="39">
        <f t="shared" si="9"/>
        <v>27.049180327868854</v>
      </c>
      <c r="N13" s="39">
        <f t="shared" si="9"/>
        <v>40.98360655737705</v>
      </c>
      <c r="O13" s="39">
        <f t="shared" si="9"/>
        <v>19.672131147540984</v>
      </c>
      <c r="Q13" s="54" t="s">
        <v>40</v>
      </c>
      <c r="R13" s="54"/>
      <c r="S13" s="22"/>
      <c r="T13" s="22" t="e">
        <f>#REF!+T9+#REF!+#REF!+T12</f>
        <v>#REF!</v>
      </c>
      <c r="U13" s="22" t="e">
        <f>#REF!+U9+#REF!+#REF!+U12</f>
        <v>#REF!</v>
      </c>
      <c r="V13" s="22" t="e">
        <f>#REF!+V9+#REF!+#REF!+V12</f>
        <v>#REF!</v>
      </c>
      <c r="W13" s="22" t="e">
        <f>#REF!+W9+#REF!+#REF!+W12</f>
        <v>#REF!</v>
      </c>
      <c r="X13" s="22" t="e">
        <f>#REF!+X9+#REF!+#REF!+X12</f>
        <v>#REF!</v>
      </c>
      <c r="Y13" s="22" t="e">
        <f>#REF!+Y9+#REF!+#REF!+Y12</f>
        <v>#REF!</v>
      </c>
      <c r="Z13" s="23" t="e">
        <f>AVERAGE(#REF!,Z9,#REF!,#REF!,Z12)</f>
        <v>#REF!</v>
      </c>
      <c r="AA13" s="23" t="e">
        <f>AVERAGE(#REF!,AA9,#REF!,#REF!,AA12)</f>
        <v>#REF!</v>
      </c>
      <c r="AB13" s="23" t="e">
        <f>AVERAGE(#REF!,AB9,#REF!,#REF!,AB12)</f>
        <v>#REF!</v>
      </c>
      <c r="AC13" s="23" t="e">
        <f>AVERAGE(#REF!,AC9,#REF!,#REF!,AC12)</f>
        <v>#REF!</v>
      </c>
      <c r="AD13" s="23" t="e">
        <f>AVERAGE(#REF!,AD9,#REF!,#REF!,AD12)</f>
        <v>#REF!</v>
      </c>
      <c r="AE13" s="23" t="e">
        <f>AVERAGE(#REF!,AE9,#REF!,#REF!,AE12)</f>
        <v>#REF!</v>
      </c>
      <c r="AF13" t="e">
        <f t="shared" si="5"/>
        <v>#REF!</v>
      </c>
      <c r="AG13" s="34" t="e">
        <f t="shared" si="6"/>
        <v>#REF!</v>
      </c>
    </row>
  </sheetData>
  <sheetProtection/>
  <mergeCells count="9">
    <mergeCell ref="T3:Y3"/>
    <mergeCell ref="Z3:AE3"/>
    <mergeCell ref="Q13:R13"/>
    <mergeCell ref="E1:I1"/>
    <mergeCell ref="J2:O2"/>
    <mergeCell ref="J3:O3"/>
    <mergeCell ref="A13:B13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21"/>
  <sheetViews>
    <sheetView zoomScale="75" zoomScaleNormal="75" zoomScalePageLayoutView="0" workbookViewId="0" topLeftCell="A1">
      <selection activeCell="AG23" sqref="AG23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26" max="31" width="11.5742187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69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1" ht="15">
      <c r="A5" s="33" t="s">
        <v>69</v>
      </c>
      <c r="B5" s="33" t="s">
        <v>95</v>
      </c>
      <c r="C5" s="5" t="s">
        <v>32</v>
      </c>
      <c r="D5" s="5">
        <v>10</v>
      </c>
      <c r="E5" s="8">
        <v>0</v>
      </c>
      <c r="F5" s="5">
        <v>3</v>
      </c>
      <c r="G5" s="5">
        <v>6</v>
      </c>
      <c r="H5" s="5">
        <v>1</v>
      </c>
      <c r="I5" s="5">
        <v>0</v>
      </c>
      <c r="J5" s="24">
        <f>L5+M5</f>
        <v>90</v>
      </c>
      <c r="K5" s="24">
        <f>(F5+0.64*G5+0.36*H5)/D5*100</f>
        <v>72</v>
      </c>
      <c r="L5" s="24">
        <f aca="true" t="shared" si="0" ref="L5:O20">F5/$D5*100</f>
        <v>30</v>
      </c>
      <c r="M5" s="24">
        <f t="shared" si="0"/>
        <v>60</v>
      </c>
      <c r="N5" s="24">
        <f t="shared" si="0"/>
        <v>10</v>
      </c>
      <c r="O5" s="24">
        <f t="shared" si="0"/>
        <v>0</v>
      </c>
      <c r="Q5" s="33" t="s">
        <v>69</v>
      </c>
      <c r="R5" s="33" t="s">
        <v>95</v>
      </c>
      <c r="S5" s="6" t="s">
        <v>32</v>
      </c>
      <c r="T5" s="6">
        <v>10</v>
      </c>
      <c r="U5" s="8"/>
      <c r="V5" s="5"/>
      <c r="W5" s="5"/>
      <c r="X5" s="5"/>
      <c r="Y5" s="5"/>
      <c r="Z5" s="24">
        <f>AB5+AC5</f>
        <v>0</v>
      </c>
      <c r="AA5" s="24">
        <f>(V5+0.64*W5+0.36*X5)/T5*100</f>
        <v>0</v>
      </c>
      <c r="AB5" s="24">
        <f>V5/$T5*100</f>
        <v>0</v>
      </c>
      <c r="AC5" s="24">
        <f aca="true" t="shared" si="1" ref="AC5:AE7">W5/$T5*100</f>
        <v>0</v>
      </c>
      <c r="AD5" s="24">
        <f t="shared" si="1"/>
        <v>0</v>
      </c>
      <c r="AE5" s="24">
        <f t="shared" si="1"/>
        <v>0</v>
      </c>
    </row>
    <row r="6" spans="1:31" ht="15">
      <c r="A6" s="33"/>
      <c r="B6" s="33"/>
      <c r="C6" s="6" t="s">
        <v>22</v>
      </c>
      <c r="D6" s="6">
        <v>13</v>
      </c>
      <c r="E6" s="8">
        <v>0</v>
      </c>
      <c r="F6" s="6">
        <v>4</v>
      </c>
      <c r="G6" s="6">
        <v>6</v>
      </c>
      <c r="H6" s="6">
        <v>3</v>
      </c>
      <c r="I6" s="6">
        <v>0</v>
      </c>
      <c r="J6" s="24">
        <f aca="true" t="shared" si="2" ref="J6:J21">L6+M6</f>
        <v>76.92307692307692</v>
      </c>
      <c r="K6" s="24">
        <f aca="true" t="shared" si="3" ref="K6:K21">(F6+0.64*G6+0.36*H6)/D6*100</f>
        <v>68.61538461538461</v>
      </c>
      <c r="L6" s="24">
        <f t="shared" si="0"/>
        <v>30.76923076923077</v>
      </c>
      <c r="M6" s="24">
        <f t="shared" si="0"/>
        <v>46.15384615384615</v>
      </c>
      <c r="N6" s="24">
        <f t="shared" si="0"/>
        <v>23.076923076923077</v>
      </c>
      <c r="O6" s="24">
        <f t="shared" si="0"/>
        <v>0</v>
      </c>
      <c r="Q6" s="33"/>
      <c r="R6" s="33"/>
      <c r="S6" s="6" t="s">
        <v>22</v>
      </c>
      <c r="T6" s="6">
        <v>13</v>
      </c>
      <c r="U6" s="8"/>
      <c r="V6" s="5"/>
      <c r="W6" s="5"/>
      <c r="X6" s="5"/>
      <c r="Y6" s="5"/>
      <c r="Z6" s="24">
        <f>AB6+AC6</f>
        <v>0</v>
      </c>
      <c r="AA6" s="24">
        <f>(V6+0.64*W6+0.36*X6)/T6*100</f>
        <v>0</v>
      </c>
      <c r="AB6" s="24">
        <f>V6/$T6*100</f>
        <v>0</v>
      </c>
      <c r="AC6" s="24">
        <f t="shared" si="1"/>
        <v>0</v>
      </c>
      <c r="AD6" s="24">
        <f t="shared" si="1"/>
        <v>0</v>
      </c>
      <c r="AE6" s="24">
        <f t="shared" si="1"/>
        <v>0</v>
      </c>
    </row>
    <row r="7" spans="1:31" ht="15">
      <c r="A7" s="1"/>
      <c r="B7" s="33"/>
      <c r="C7" s="6" t="s">
        <v>29</v>
      </c>
      <c r="D7" s="5">
        <v>14</v>
      </c>
      <c r="E7" s="8">
        <v>0</v>
      </c>
      <c r="F7" s="5">
        <v>2</v>
      </c>
      <c r="G7" s="5">
        <v>9</v>
      </c>
      <c r="H7" s="5">
        <v>2</v>
      </c>
      <c r="I7" s="5">
        <v>1</v>
      </c>
      <c r="J7" s="24">
        <f t="shared" si="2"/>
        <v>78.57142857142858</v>
      </c>
      <c r="K7" s="24">
        <f t="shared" si="3"/>
        <v>60.57142857142858</v>
      </c>
      <c r="L7" s="24">
        <f t="shared" si="0"/>
        <v>14.285714285714285</v>
      </c>
      <c r="M7" s="24">
        <f t="shared" si="0"/>
        <v>64.28571428571429</v>
      </c>
      <c r="N7" s="24">
        <f t="shared" si="0"/>
        <v>14.285714285714285</v>
      </c>
      <c r="O7" s="24">
        <f t="shared" si="0"/>
        <v>7.142857142857142</v>
      </c>
      <c r="Q7" s="1"/>
      <c r="R7" s="33"/>
      <c r="S7" s="6" t="s">
        <v>29</v>
      </c>
      <c r="T7" s="6">
        <v>14</v>
      </c>
      <c r="U7" s="8"/>
      <c r="V7" s="5"/>
      <c r="W7" s="5"/>
      <c r="X7" s="5"/>
      <c r="Y7" s="5"/>
      <c r="Z7" s="24">
        <f>AB7+AC7</f>
        <v>0</v>
      </c>
      <c r="AA7" s="24">
        <f>(V7+0.64*W7+0.36*X7)/T7*100</f>
        <v>0</v>
      </c>
      <c r="AB7" s="24">
        <f>V7/$T7*100</f>
        <v>0</v>
      </c>
      <c r="AC7" s="24">
        <f t="shared" si="1"/>
        <v>0</v>
      </c>
      <c r="AD7" s="24">
        <f t="shared" si="1"/>
        <v>0</v>
      </c>
      <c r="AE7" s="24">
        <f t="shared" si="1"/>
        <v>0</v>
      </c>
    </row>
    <row r="8" spans="1:31" ht="15.75" customHeight="1">
      <c r="A8" s="1"/>
      <c r="B8" s="33"/>
      <c r="C8" s="6" t="s">
        <v>25</v>
      </c>
      <c r="D8" s="5">
        <v>11</v>
      </c>
      <c r="E8" s="8">
        <v>0</v>
      </c>
      <c r="F8" s="5">
        <v>0</v>
      </c>
      <c r="G8" s="5">
        <v>8</v>
      </c>
      <c r="H8" s="5">
        <v>3</v>
      </c>
      <c r="I8" s="5">
        <v>0</v>
      </c>
      <c r="J8" s="24">
        <f t="shared" si="2"/>
        <v>72.72727272727273</v>
      </c>
      <c r="K8" s="24">
        <f t="shared" si="3"/>
        <v>56.36363636363636</v>
      </c>
      <c r="L8" s="24">
        <f t="shared" si="0"/>
        <v>0</v>
      </c>
      <c r="M8" s="24">
        <f t="shared" si="0"/>
        <v>72.72727272727273</v>
      </c>
      <c r="N8" s="24">
        <f t="shared" si="0"/>
        <v>27.27272727272727</v>
      </c>
      <c r="O8" s="24">
        <f t="shared" si="0"/>
        <v>0</v>
      </c>
      <c r="Q8" s="1"/>
      <c r="R8" s="33"/>
      <c r="S8" s="6" t="s">
        <v>25</v>
      </c>
      <c r="T8" s="6">
        <v>11</v>
      </c>
      <c r="U8" s="8"/>
      <c r="V8" s="18">
        <f>SUM(V5:V7)</f>
        <v>0</v>
      </c>
      <c r="W8" s="18">
        <f>SUM(W5:W7)</f>
        <v>0</v>
      </c>
      <c r="X8" s="18">
        <f>SUM(X5:X7)</f>
        <v>0</v>
      </c>
      <c r="Y8" s="18">
        <f>SUM(Y5:Y7)</f>
        <v>0</v>
      </c>
      <c r="Z8" s="25">
        <f aca="true" t="shared" si="4" ref="Z8:AE8">AVERAGE(Z5:Z7)</f>
        <v>0</v>
      </c>
      <c r="AA8" s="25">
        <f t="shared" si="4"/>
        <v>0</v>
      </c>
      <c r="AB8" s="25">
        <f t="shared" si="4"/>
        <v>0</v>
      </c>
      <c r="AC8" s="25">
        <f t="shared" si="4"/>
        <v>0</v>
      </c>
      <c r="AD8" s="25">
        <f t="shared" si="4"/>
        <v>0</v>
      </c>
      <c r="AE8" s="25">
        <f t="shared" si="4"/>
        <v>0</v>
      </c>
    </row>
    <row r="9" spans="1:31" ht="15">
      <c r="A9" s="33"/>
      <c r="B9" s="33"/>
      <c r="C9" s="5" t="s">
        <v>20</v>
      </c>
      <c r="D9" s="5">
        <v>8</v>
      </c>
      <c r="E9" s="8">
        <v>0</v>
      </c>
      <c r="F9" s="5">
        <v>1</v>
      </c>
      <c r="G9" s="5">
        <v>4</v>
      </c>
      <c r="H9" s="5">
        <v>3</v>
      </c>
      <c r="I9" s="5">
        <v>0</v>
      </c>
      <c r="J9" s="24">
        <f t="shared" si="2"/>
        <v>62.5</v>
      </c>
      <c r="K9" s="24">
        <f t="shared" si="3"/>
        <v>58.00000000000001</v>
      </c>
      <c r="L9" s="24">
        <f t="shared" si="0"/>
        <v>12.5</v>
      </c>
      <c r="M9" s="24">
        <f t="shared" si="0"/>
        <v>50</v>
      </c>
      <c r="N9" s="24">
        <f t="shared" si="0"/>
        <v>37.5</v>
      </c>
      <c r="O9" s="24">
        <f t="shared" si="0"/>
        <v>0</v>
      </c>
      <c r="Q9" s="33"/>
      <c r="R9" s="33"/>
      <c r="S9" s="6" t="s">
        <v>20</v>
      </c>
      <c r="T9" s="6">
        <v>8</v>
      </c>
      <c r="U9" s="8"/>
      <c r="V9" s="5"/>
      <c r="W9" s="5"/>
      <c r="X9" s="5"/>
      <c r="Y9" s="5"/>
      <c r="Z9" s="24">
        <f>AB9+AC9</f>
        <v>0</v>
      </c>
      <c r="AA9" s="24">
        <f>(V9+0.64*W9+0.36*X9)/T9*100</f>
        <v>0</v>
      </c>
      <c r="AB9" s="24">
        <f>V9/$T9*100</f>
        <v>0</v>
      </c>
      <c r="AC9" s="24">
        <f aca="true" t="shared" si="5" ref="AC9:AE10">W9/$T9*100</f>
        <v>0</v>
      </c>
      <c r="AD9" s="24">
        <f t="shared" si="5"/>
        <v>0</v>
      </c>
      <c r="AE9" s="24">
        <f t="shared" si="5"/>
        <v>0</v>
      </c>
    </row>
    <row r="10" spans="1:31" ht="15">
      <c r="A10" s="1"/>
      <c r="B10" s="33"/>
      <c r="C10" s="5" t="s">
        <v>16</v>
      </c>
      <c r="D10" s="5">
        <v>7</v>
      </c>
      <c r="E10" s="8">
        <v>0</v>
      </c>
      <c r="F10" s="5">
        <v>2</v>
      </c>
      <c r="G10" s="5">
        <v>5</v>
      </c>
      <c r="H10" s="5">
        <v>0</v>
      </c>
      <c r="I10" s="5">
        <v>0</v>
      </c>
      <c r="J10" s="24">
        <f t="shared" si="2"/>
        <v>100</v>
      </c>
      <c r="K10" s="24">
        <f t="shared" si="3"/>
        <v>74.28571428571429</v>
      </c>
      <c r="L10" s="24">
        <f t="shared" si="0"/>
        <v>28.57142857142857</v>
      </c>
      <c r="M10" s="24">
        <f t="shared" si="0"/>
        <v>71.42857142857143</v>
      </c>
      <c r="N10" s="24">
        <f t="shared" si="0"/>
        <v>0</v>
      </c>
      <c r="O10" s="24">
        <f t="shared" si="0"/>
        <v>0</v>
      </c>
      <c r="Q10" s="1"/>
      <c r="R10" s="33"/>
      <c r="S10" s="6" t="s">
        <v>16</v>
      </c>
      <c r="T10" s="6">
        <v>7</v>
      </c>
      <c r="U10" s="8"/>
      <c r="V10" s="5"/>
      <c r="W10" s="5"/>
      <c r="X10" s="5"/>
      <c r="Y10" s="5"/>
      <c r="Z10" s="24">
        <f>AB10+AC10</f>
        <v>0</v>
      </c>
      <c r="AA10" s="24">
        <f>(V10+0.64*W10+0.36*X10)/T10*100</f>
        <v>0</v>
      </c>
      <c r="AB10" s="24">
        <f>V10/$T10*100</f>
        <v>0</v>
      </c>
      <c r="AC10" s="24">
        <f t="shared" si="5"/>
        <v>0</v>
      </c>
      <c r="AD10" s="24">
        <f t="shared" si="5"/>
        <v>0</v>
      </c>
      <c r="AE10" s="24">
        <f t="shared" si="5"/>
        <v>0</v>
      </c>
    </row>
    <row r="11" spans="1:31" ht="15">
      <c r="A11" s="16" t="s">
        <v>97</v>
      </c>
      <c r="B11" s="17"/>
      <c r="C11" s="8"/>
      <c r="D11" s="18">
        <f aca="true" t="shared" si="6" ref="D11:I11">SUM(D5:D10)</f>
        <v>63</v>
      </c>
      <c r="E11" s="19">
        <f t="shared" si="6"/>
        <v>0</v>
      </c>
      <c r="F11" s="18">
        <f t="shared" si="6"/>
        <v>12</v>
      </c>
      <c r="G11" s="18">
        <f t="shared" si="6"/>
        <v>38</v>
      </c>
      <c r="H11" s="18">
        <f t="shared" si="6"/>
        <v>12</v>
      </c>
      <c r="I11" s="18">
        <f t="shared" si="6"/>
        <v>1</v>
      </c>
      <c r="J11" s="39">
        <f t="shared" si="2"/>
        <v>79.36507936507937</v>
      </c>
      <c r="K11" s="39">
        <f t="shared" si="3"/>
        <v>64.50793650793652</v>
      </c>
      <c r="L11" s="39">
        <f t="shared" si="0"/>
        <v>19.047619047619047</v>
      </c>
      <c r="M11" s="39">
        <f t="shared" si="0"/>
        <v>60.317460317460316</v>
      </c>
      <c r="N11" s="39">
        <f t="shared" si="0"/>
        <v>19.047619047619047</v>
      </c>
      <c r="O11" s="39">
        <f t="shared" si="0"/>
        <v>1.5873015873015872</v>
      </c>
      <c r="Q11" s="16" t="s">
        <v>97</v>
      </c>
      <c r="R11" s="17"/>
      <c r="S11" s="8"/>
      <c r="T11" s="18">
        <f>SUM(T5:T10)</f>
        <v>63</v>
      </c>
      <c r="U11" s="19"/>
      <c r="V11" s="12"/>
      <c r="W11" s="12"/>
      <c r="X11" s="12"/>
      <c r="Y11" s="4"/>
      <c r="Z11" s="24">
        <f>AB11+AC11</f>
        <v>0</v>
      </c>
      <c r="AA11" s="24">
        <f>(V11+0.64*W11+0.36*X11)/T11*100</f>
        <v>0</v>
      </c>
      <c r="AB11" s="24">
        <f>V11/$T11*100</f>
        <v>0</v>
      </c>
      <c r="AC11" s="24">
        <f aca="true" t="shared" si="7" ref="AC11:AE13">W11/$T11*100</f>
        <v>0</v>
      </c>
      <c r="AD11" s="24">
        <f t="shared" si="7"/>
        <v>0</v>
      </c>
      <c r="AE11" s="24">
        <f t="shared" si="7"/>
        <v>0</v>
      </c>
    </row>
    <row r="12" spans="1:31" ht="15">
      <c r="A12" s="33"/>
      <c r="B12" s="33" t="s">
        <v>48</v>
      </c>
      <c r="C12" s="5" t="s">
        <v>32</v>
      </c>
      <c r="D12" s="12">
        <v>10</v>
      </c>
      <c r="E12" s="8">
        <v>0</v>
      </c>
      <c r="F12" s="12">
        <v>4</v>
      </c>
      <c r="G12" s="12">
        <v>5</v>
      </c>
      <c r="H12" s="12">
        <v>1</v>
      </c>
      <c r="I12" s="36">
        <v>0</v>
      </c>
      <c r="J12" s="24">
        <f t="shared" si="2"/>
        <v>90</v>
      </c>
      <c r="K12" s="24">
        <f t="shared" si="3"/>
        <v>75.6</v>
      </c>
      <c r="L12" s="24">
        <f t="shared" si="0"/>
        <v>40</v>
      </c>
      <c r="M12" s="24">
        <f t="shared" si="0"/>
        <v>50</v>
      </c>
      <c r="N12" s="24">
        <f t="shared" si="0"/>
        <v>10</v>
      </c>
      <c r="O12" s="24">
        <f t="shared" si="0"/>
        <v>0</v>
      </c>
      <c r="Q12" s="33"/>
      <c r="R12" s="33" t="s">
        <v>48</v>
      </c>
      <c r="S12" s="6" t="s">
        <v>32</v>
      </c>
      <c r="T12" s="12">
        <v>10</v>
      </c>
      <c r="U12" s="8"/>
      <c r="V12" s="12"/>
      <c r="W12" s="12"/>
      <c r="X12" s="12"/>
      <c r="Y12" s="4"/>
      <c r="Z12" s="24">
        <f>AB12+AC12</f>
        <v>0</v>
      </c>
      <c r="AA12" s="24">
        <f>(V12+0.64*W12+0.36*X12)/T12*100</f>
        <v>0</v>
      </c>
      <c r="AB12" s="24">
        <f>V12/$T12*100</f>
        <v>0</v>
      </c>
      <c r="AC12" s="24">
        <f t="shared" si="7"/>
        <v>0</v>
      </c>
      <c r="AD12" s="24">
        <f t="shared" si="7"/>
        <v>0</v>
      </c>
      <c r="AE12" s="24">
        <f t="shared" si="7"/>
        <v>0</v>
      </c>
    </row>
    <row r="13" spans="1:31" ht="15">
      <c r="A13" s="1"/>
      <c r="B13" s="33"/>
      <c r="C13" s="5" t="s">
        <v>22</v>
      </c>
      <c r="D13" s="12">
        <v>11</v>
      </c>
      <c r="E13" s="8">
        <v>0</v>
      </c>
      <c r="F13" s="12">
        <v>2</v>
      </c>
      <c r="G13" s="12">
        <v>9</v>
      </c>
      <c r="H13" s="12">
        <v>0</v>
      </c>
      <c r="I13" s="11">
        <v>0</v>
      </c>
      <c r="J13" s="24">
        <f t="shared" si="2"/>
        <v>100.00000000000001</v>
      </c>
      <c r="K13" s="24">
        <f t="shared" si="3"/>
        <v>70.54545454545455</v>
      </c>
      <c r="L13" s="24">
        <f t="shared" si="0"/>
        <v>18.181818181818183</v>
      </c>
      <c r="M13" s="24">
        <f t="shared" si="0"/>
        <v>81.81818181818183</v>
      </c>
      <c r="N13" s="24">
        <f t="shared" si="0"/>
        <v>0</v>
      </c>
      <c r="O13" s="24">
        <f t="shared" si="0"/>
        <v>0</v>
      </c>
      <c r="Q13" s="1"/>
      <c r="R13" s="33"/>
      <c r="S13" s="6" t="s">
        <v>22</v>
      </c>
      <c r="T13" s="12">
        <v>11</v>
      </c>
      <c r="U13" s="8"/>
      <c r="V13" s="12"/>
      <c r="W13" s="12"/>
      <c r="X13" s="12"/>
      <c r="Y13" s="4"/>
      <c r="Z13" s="24">
        <f>AB13+AC13</f>
        <v>0</v>
      </c>
      <c r="AA13" s="24">
        <f>(V13+0.64*W13+0.36*X13)/T13*100</f>
        <v>0</v>
      </c>
      <c r="AB13" s="24">
        <f>V13/$T13*100</f>
        <v>0</v>
      </c>
      <c r="AC13" s="24">
        <f t="shared" si="7"/>
        <v>0</v>
      </c>
      <c r="AD13" s="24">
        <f t="shared" si="7"/>
        <v>0</v>
      </c>
      <c r="AE13" s="24">
        <f t="shared" si="7"/>
        <v>0</v>
      </c>
    </row>
    <row r="14" spans="1:31" ht="15">
      <c r="A14" s="1"/>
      <c r="B14" s="33"/>
      <c r="C14" s="5" t="s">
        <v>29</v>
      </c>
      <c r="D14" s="12">
        <v>13</v>
      </c>
      <c r="E14" s="8">
        <f>D14-(F14+G14+H14+I14)</f>
        <v>0</v>
      </c>
      <c r="F14" s="12">
        <v>2</v>
      </c>
      <c r="G14" s="12">
        <v>5</v>
      </c>
      <c r="H14" s="12">
        <v>5</v>
      </c>
      <c r="I14" s="11">
        <v>1</v>
      </c>
      <c r="J14" s="24">
        <f t="shared" si="2"/>
        <v>53.846153846153854</v>
      </c>
      <c r="K14" s="24">
        <f t="shared" si="3"/>
        <v>53.84615384615385</v>
      </c>
      <c r="L14" s="24">
        <f t="shared" si="0"/>
        <v>15.384615384615385</v>
      </c>
      <c r="M14" s="24">
        <f t="shared" si="0"/>
        <v>38.46153846153847</v>
      </c>
      <c r="N14" s="24">
        <f t="shared" si="0"/>
        <v>38.46153846153847</v>
      </c>
      <c r="O14" s="24">
        <f t="shared" si="0"/>
        <v>7.6923076923076925</v>
      </c>
      <c r="Q14" s="1"/>
      <c r="R14" s="33"/>
      <c r="S14" s="6" t="s">
        <v>29</v>
      </c>
      <c r="T14" s="12">
        <v>13</v>
      </c>
      <c r="U14" s="8"/>
      <c r="V14" s="18">
        <f>SUM(V11:V13)</f>
        <v>0</v>
      </c>
      <c r="W14" s="18">
        <f>SUM(W11:W13)</f>
        <v>0</v>
      </c>
      <c r="X14" s="18">
        <f>SUM(X11:X13)</f>
        <v>0</v>
      </c>
      <c r="Y14" s="18">
        <f>SUM(Y11:Y13)</f>
        <v>0</v>
      </c>
      <c r="Z14" s="25">
        <f aca="true" t="shared" si="8" ref="Z14:AE14">AVERAGE(Z11:Z13)</f>
        <v>0</v>
      </c>
      <c r="AA14" s="25">
        <f t="shared" si="8"/>
        <v>0</v>
      </c>
      <c r="AB14" s="25">
        <f t="shared" si="8"/>
        <v>0</v>
      </c>
      <c r="AC14" s="25">
        <f t="shared" si="8"/>
        <v>0</v>
      </c>
      <c r="AD14" s="25">
        <f t="shared" si="8"/>
        <v>0</v>
      </c>
      <c r="AE14" s="25">
        <f t="shared" si="8"/>
        <v>0</v>
      </c>
    </row>
    <row r="15" spans="1:31" ht="15">
      <c r="A15" s="33"/>
      <c r="B15" s="33"/>
      <c r="C15" s="5" t="s">
        <v>25</v>
      </c>
      <c r="D15" s="13">
        <v>11</v>
      </c>
      <c r="E15" s="8">
        <v>0</v>
      </c>
      <c r="F15" s="13">
        <v>1</v>
      </c>
      <c r="G15" s="13">
        <v>3</v>
      </c>
      <c r="H15" s="13">
        <v>7</v>
      </c>
      <c r="I15" s="13">
        <v>0</v>
      </c>
      <c r="J15" s="24">
        <f t="shared" si="2"/>
        <v>36.36363636363636</v>
      </c>
      <c r="K15" s="24">
        <f t="shared" si="3"/>
        <v>49.45454545454545</v>
      </c>
      <c r="L15" s="24">
        <f t="shared" si="0"/>
        <v>9.090909090909092</v>
      </c>
      <c r="M15" s="24">
        <f t="shared" si="0"/>
        <v>27.27272727272727</v>
      </c>
      <c r="N15" s="24">
        <f t="shared" si="0"/>
        <v>63.63636363636363</v>
      </c>
      <c r="O15" s="24">
        <f t="shared" si="0"/>
        <v>0</v>
      </c>
      <c r="Q15" s="33"/>
      <c r="R15" s="33"/>
      <c r="S15" s="6" t="s">
        <v>25</v>
      </c>
      <c r="T15" s="13">
        <v>11</v>
      </c>
      <c r="U15" s="8"/>
      <c r="V15" s="5"/>
      <c r="W15" s="5"/>
      <c r="X15" s="5"/>
      <c r="Y15" s="5"/>
      <c r="Z15" s="24">
        <f>AB15+AC15</f>
        <v>0</v>
      </c>
      <c r="AA15" s="24">
        <f>(V15+0.64*W15+0.36*X15)/T15*100</f>
        <v>0</v>
      </c>
      <c r="AB15" s="24">
        <f>V15/$T15*100</f>
        <v>0</v>
      </c>
      <c r="AC15" s="24">
        <f aca="true" t="shared" si="9" ref="AC15:AE16">W15/$T15*100</f>
        <v>0</v>
      </c>
      <c r="AD15" s="24">
        <f t="shared" si="9"/>
        <v>0</v>
      </c>
      <c r="AE15" s="24">
        <f t="shared" si="9"/>
        <v>0</v>
      </c>
    </row>
    <row r="16" spans="1:31" ht="15">
      <c r="A16" s="1"/>
      <c r="B16" s="33"/>
      <c r="C16" s="5" t="s">
        <v>24</v>
      </c>
      <c r="D16" s="13">
        <v>28</v>
      </c>
      <c r="E16" s="8">
        <f>D16-(F16+G16+H16+I16)</f>
        <v>0</v>
      </c>
      <c r="F16" s="5">
        <v>6</v>
      </c>
      <c r="G16" s="5">
        <v>12</v>
      </c>
      <c r="H16" s="5">
        <v>10</v>
      </c>
      <c r="I16" s="5">
        <v>0</v>
      </c>
      <c r="J16" s="24">
        <f t="shared" si="2"/>
        <v>64.28571428571428</v>
      </c>
      <c r="K16" s="24">
        <f t="shared" si="3"/>
        <v>61.71428571428572</v>
      </c>
      <c r="L16" s="24">
        <f t="shared" si="0"/>
        <v>21.428571428571427</v>
      </c>
      <c r="M16" s="24">
        <f t="shared" si="0"/>
        <v>42.857142857142854</v>
      </c>
      <c r="N16" s="24">
        <f t="shared" si="0"/>
        <v>35.714285714285715</v>
      </c>
      <c r="O16" s="24">
        <f t="shared" si="0"/>
        <v>0</v>
      </c>
      <c r="Q16" s="1"/>
      <c r="R16" s="33"/>
      <c r="S16" s="6" t="s">
        <v>24</v>
      </c>
      <c r="T16" s="13">
        <v>28</v>
      </c>
      <c r="U16" s="8"/>
      <c r="V16" s="5"/>
      <c r="W16" s="5"/>
      <c r="X16" s="5"/>
      <c r="Y16" s="5"/>
      <c r="Z16" s="24">
        <f>AB16+AC16</f>
        <v>0</v>
      </c>
      <c r="AA16" s="24">
        <f>(V16+0.64*W16+0.36*X16)/T16*100</f>
        <v>0</v>
      </c>
      <c r="AB16" s="24">
        <f>V16/$T16*100</f>
        <v>0</v>
      </c>
      <c r="AC16" s="24">
        <f t="shared" si="9"/>
        <v>0</v>
      </c>
      <c r="AD16" s="24">
        <f t="shared" si="9"/>
        <v>0</v>
      </c>
      <c r="AE16" s="24">
        <f t="shared" si="9"/>
        <v>0</v>
      </c>
    </row>
    <row r="17" spans="1:31" ht="15">
      <c r="A17" s="1"/>
      <c r="B17" s="33"/>
      <c r="C17" s="6" t="s">
        <v>20</v>
      </c>
      <c r="D17" s="13">
        <v>8</v>
      </c>
      <c r="E17" s="8">
        <v>0</v>
      </c>
      <c r="F17" s="6">
        <v>0</v>
      </c>
      <c r="G17" s="6">
        <v>4</v>
      </c>
      <c r="H17" s="6">
        <v>4</v>
      </c>
      <c r="I17" s="6">
        <v>0</v>
      </c>
      <c r="J17" s="24">
        <f t="shared" si="2"/>
        <v>50</v>
      </c>
      <c r="K17" s="24">
        <f t="shared" si="3"/>
        <v>50</v>
      </c>
      <c r="L17" s="24">
        <f t="shared" si="0"/>
        <v>0</v>
      </c>
      <c r="M17" s="24">
        <f t="shared" si="0"/>
        <v>50</v>
      </c>
      <c r="N17" s="24">
        <f t="shared" si="0"/>
        <v>50</v>
      </c>
      <c r="O17" s="24">
        <f t="shared" si="0"/>
        <v>0</v>
      </c>
      <c r="Q17" s="1"/>
      <c r="R17" s="33"/>
      <c r="S17" s="6" t="s">
        <v>20</v>
      </c>
      <c r="T17" s="13">
        <v>8</v>
      </c>
      <c r="U17" s="8"/>
      <c r="V17" s="6"/>
      <c r="W17" s="6"/>
      <c r="X17" s="6"/>
      <c r="Y17" s="6"/>
      <c r="Z17" s="24"/>
      <c r="AA17" s="24"/>
      <c r="AB17" s="24"/>
      <c r="AC17" s="24"/>
      <c r="AD17" s="24"/>
      <c r="AE17" s="24"/>
    </row>
    <row r="18" spans="1:31" ht="15">
      <c r="A18" s="1"/>
      <c r="B18" s="33"/>
      <c r="C18" s="6" t="s">
        <v>16</v>
      </c>
      <c r="D18" s="13">
        <v>8</v>
      </c>
      <c r="E18" s="8">
        <v>0</v>
      </c>
      <c r="F18" s="6">
        <v>1</v>
      </c>
      <c r="G18" s="6">
        <v>5</v>
      </c>
      <c r="H18" s="6">
        <v>1</v>
      </c>
      <c r="I18" s="6">
        <v>1</v>
      </c>
      <c r="J18" s="24">
        <f t="shared" si="2"/>
        <v>75</v>
      </c>
      <c r="K18" s="24">
        <f t="shared" si="3"/>
        <v>57.00000000000001</v>
      </c>
      <c r="L18" s="24">
        <f t="shared" si="0"/>
        <v>12.5</v>
      </c>
      <c r="M18" s="24">
        <f t="shared" si="0"/>
        <v>62.5</v>
      </c>
      <c r="N18" s="24">
        <f t="shared" si="0"/>
        <v>12.5</v>
      </c>
      <c r="O18" s="24">
        <f t="shared" si="0"/>
        <v>12.5</v>
      </c>
      <c r="Q18" s="1"/>
      <c r="R18" s="33"/>
      <c r="S18" s="6" t="s">
        <v>16</v>
      </c>
      <c r="T18" s="13">
        <v>8</v>
      </c>
      <c r="U18" s="8"/>
      <c r="V18" s="6"/>
      <c r="W18" s="6"/>
      <c r="X18" s="6"/>
      <c r="Y18" s="6"/>
      <c r="Z18" s="24"/>
      <c r="AA18" s="24"/>
      <c r="AB18" s="24"/>
      <c r="AC18" s="24"/>
      <c r="AD18" s="24"/>
      <c r="AE18" s="24"/>
    </row>
    <row r="19" spans="1:31" ht="15">
      <c r="A19" s="1"/>
      <c r="B19" s="33"/>
      <c r="C19" s="5" t="s">
        <v>23</v>
      </c>
      <c r="D19" s="13">
        <v>14</v>
      </c>
      <c r="E19" s="8">
        <f>D19-(F19+G19+H19+I19)</f>
        <v>0</v>
      </c>
      <c r="F19" s="5">
        <v>0</v>
      </c>
      <c r="G19" s="5">
        <v>8</v>
      </c>
      <c r="H19" s="5">
        <v>5</v>
      </c>
      <c r="I19" s="5">
        <v>1</v>
      </c>
      <c r="J19" s="24">
        <f t="shared" si="2"/>
        <v>57.14285714285714</v>
      </c>
      <c r="K19" s="24">
        <f t="shared" si="3"/>
        <v>49.42857142857143</v>
      </c>
      <c r="L19" s="24">
        <f t="shared" si="0"/>
        <v>0</v>
      </c>
      <c r="M19" s="24">
        <f t="shared" si="0"/>
        <v>57.14285714285714</v>
      </c>
      <c r="N19" s="24">
        <f t="shared" si="0"/>
        <v>35.714285714285715</v>
      </c>
      <c r="O19" s="24">
        <f t="shared" si="0"/>
        <v>7.142857142857142</v>
      </c>
      <c r="Q19" s="1"/>
      <c r="R19" s="33"/>
      <c r="S19" s="6" t="s">
        <v>23</v>
      </c>
      <c r="T19" s="13">
        <v>14</v>
      </c>
      <c r="U19" s="8"/>
      <c r="V19" s="18">
        <f>SUM(V15:V16)</f>
        <v>0</v>
      </c>
      <c r="W19" s="18">
        <f>SUM(W15:W16)</f>
        <v>0</v>
      </c>
      <c r="X19" s="18">
        <f>SUM(X15:X16)</f>
        <v>0</v>
      </c>
      <c r="Y19" s="18">
        <f>SUM(Y15:Y16)</f>
        <v>0</v>
      </c>
      <c r="Z19" s="25">
        <f aca="true" t="shared" si="10" ref="Z19:AE19">AVERAGE(Z15:Z16)</f>
        <v>0</v>
      </c>
      <c r="AA19" s="25">
        <f t="shared" si="10"/>
        <v>0</v>
      </c>
      <c r="AB19" s="25">
        <f t="shared" si="10"/>
        <v>0</v>
      </c>
      <c r="AC19" s="25">
        <f t="shared" si="10"/>
        <v>0</v>
      </c>
      <c r="AD19" s="25">
        <f t="shared" si="10"/>
        <v>0</v>
      </c>
      <c r="AE19" s="25">
        <f t="shared" si="10"/>
        <v>0</v>
      </c>
    </row>
    <row r="20" spans="1:31" ht="51.75" customHeight="1">
      <c r="A20" s="16" t="s">
        <v>97</v>
      </c>
      <c r="B20" s="16"/>
      <c r="C20" s="8"/>
      <c r="D20" s="18">
        <f aca="true" t="shared" si="11" ref="D20:I20">SUM(D12:D19)</f>
        <v>103</v>
      </c>
      <c r="E20" s="21">
        <f t="shared" si="11"/>
        <v>0</v>
      </c>
      <c r="F20" s="18">
        <f t="shared" si="11"/>
        <v>16</v>
      </c>
      <c r="G20" s="18">
        <f t="shared" si="11"/>
        <v>51</v>
      </c>
      <c r="H20" s="18">
        <f t="shared" si="11"/>
        <v>33</v>
      </c>
      <c r="I20" s="18">
        <f t="shared" si="11"/>
        <v>3</v>
      </c>
      <c r="J20" s="39">
        <f t="shared" si="2"/>
        <v>65.04854368932038</v>
      </c>
      <c r="K20" s="39">
        <f t="shared" si="3"/>
        <v>58.75728155339806</v>
      </c>
      <c r="L20" s="39">
        <f t="shared" si="0"/>
        <v>15.53398058252427</v>
      </c>
      <c r="M20" s="39">
        <f t="shared" si="0"/>
        <v>49.51456310679612</v>
      </c>
      <c r="N20" s="39">
        <f t="shared" si="0"/>
        <v>32.038834951456316</v>
      </c>
      <c r="O20" s="39">
        <f t="shared" si="0"/>
        <v>2.912621359223301</v>
      </c>
      <c r="Q20" s="16" t="s">
        <v>97</v>
      </c>
      <c r="R20" s="16"/>
      <c r="S20" s="8"/>
      <c r="T20" s="18">
        <f>SUM(T12:T19)</f>
        <v>103</v>
      </c>
      <c r="U20" s="21"/>
      <c r="V20" s="22" t="e">
        <f>V8+#REF!+V14+V19</f>
        <v>#REF!</v>
      </c>
      <c r="W20" s="22" t="e">
        <f>W8+#REF!+W14+W19</f>
        <v>#REF!</v>
      </c>
      <c r="X20" s="22" t="e">
        <f>X8+#REF!+X14+X19</f>
        <v>#REF!</v>
      </c>
      <c r="Y20" s="22" t="e">
        <f>Y8+#REF!+Y14+Y19</f>
        <v>#REF!</v>
      </c>
      <c r="Z20" s="23" t="e">
        <f>AVERAGE(Z8,#REF!,Z14,Z19)</f>
        <v>#REF!</v>
      </c>
      <c r="AA20" s="23" t="e">
        <f>AVERAGE(AA8,#REF!,AA14,AA19)</f>
        <v>#REF!</v>
      </c>
      <c r="AB20" s="23" t="e">
        <f>AVERAGE(AB8,#REF!,AB14,AB19)</f>
        <v>#REF!</v>
      </c>
      <c r="AC20" s="23" t="e">
        <f>AVERAGE(AC8,#REF!,AC14,AC19)</f>
        <v>#REF!</v>
      </c>
      <c r="AD20" s="23" t="e">
        <f>AVERAGE(AD8,#REF!,AD14,AD19)</f>
        <v>#REF!</v>
      </c>
      <c r="AE20" s="23" t="e">
        <f>AVERAGE(AE8,#REF!,AE14,AE19)</f>
        <v>#REF!</v>
      </c>
    </row>
    <row r="21" spans="1:31" ht="18.75">
      <c r="A21" s="54" t="s">
        <v>106</v>
      </c>
      <c r="B21" s="54"/>
      <c r="C21" s="22"/>
      <c r="D21" s="22">
        <f>SUM(D20,D11)</f>
        <v>166</v>
      </c>
      <c r="E21" s="22">
        <f>SUM(E20,E11)</f>
        <v>0</v>
      </c>
      <c r="F21" s="22">
        <f>SUM(F11,F20)</f>
        <v>28</v>
      </c>
      <c r="G21" s="22">
        <f>SUM(G11,G20)</f>
        <v>89</v>
      </c>
      <c r="H21" s="22">
        <f>SUM(H11,H20)</f>
        <v>45</v>
      </c>
      <c r="I21" s="22">
        <f>SUM(I11,I20)</f>
        <v>4</v>
      </c>
      <c r="J21" s="39">
        <f t="shared" si="2"/>
        <v>70.48192771084338</v>
      </c>
      <c r="K21" s="39">
        <f t="shared" si="3"/>
        <v>60.93975903614458</v>
      </c>
      <c r="L21" s="39">
        <f>F21/$D21*100</f>
        <v>16.867469879518072</v>
      </c>
      <c r="M21" s="39">
        <f>G21/$D21*100</f>
        <v>53.6144578313253</v>
      </c>
      <c r="N21" s="39">
        <f>H21/$D21*100</f>
        <v>27.10843373493976</v>
      </c>
      <c r="O21" s="39">
        <f>I21/$D21*100</f>
        <v>2.4096385542168677</v>
      </c>
      <c r="Q21" s="54" t="s">
        <v>106</v>
      </c>
      <c r="R21" s="54"/>
      <c r="S21" s="22"/>
      <c r="T21" s="22">
        <f>SUM(T20,T11)</f>
        <v>166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</sheetData>
  <sheetProtection/>
  <mergeCells count="9">
    <mergeCell ref="T3:Y3"/>
    <mergeCell ref="Z3:AE3"/>
    <mergeCell ref="E1:I1"/>
    <mergeCell ref="J2:O2"/>
    <mergeCell ref="J3:O3"/>
    <mergeCell ref="Q21:R21"/>
    <mergeCell ref="A21:B21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8"/>
  <sheetViews>
    <sheetView zoomScale="75" zoomScaleNormal="75" zoomScalePageLayoutView="0" workbookViewId="0" topLeftCell="A1">
      <selection activeCell="P21" sqref="P21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26" max="32" width="10.851562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70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70</v>
      </c>
      <c r="B5" s="33" t="s">
        <v>71</v>
      </c>
      <c r="C5" s="5" t="s">
        <v>32</v>
      </c>
      <c r="D5" s="5">
        <v>20</v>
      </c>
      <c r="E5" s="8">
        <v>0</v>
      </c>
      <c r="F5" s="5">
        <v>4</v>
      </c>
      <c r="G5" s="5">
        <v>9</v>
      </c>
      <c r="H5" s="5">
        <v>7</v>
      </c>
      <c r="I5" s="5">
        <v>0</v>
      </c>
      <c r="J5" s="24">
        <f>L5+M5</f>
        <v>65</v>
      </c>
      <c r="K5" s="24">
        <f>(F5+0.64*G5+0.36*H5)/D5*100</f>
        <v>61.4</v>
      </c>
      <c r="L5" s="24">
        <f aca="true" t="shared" si="0" ref="L5:O13">F5/$D5*100</f>
        <v>20</v>
      </c>
      <c r="M5" s="24">
        <f t="shared" si="0"/>
        <v>45</v>
      </c>
      <c r="N5" s="24">
        <f t="shared" si="0"/>
        <v>35</v>
      </c>
      <c r="O5" s="24">
        <f t="shared" si="0"/>
        <v>0</v>
      </c>
      <c r="Q5" s="33"/>
      <c r="R5" s="33"/>
      <c r="S5" s="5" t="s">
        <v>32</v>
      </c>
      <c r="T5" s="5"/>
      <c r="U5" s="8">
        <f aca="true" t="shared" si="1" ref="U5:U17"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 aca="true" t="shared" si="2" ref="AC5:AE7">W5/$T5*100</f>
        <v>#DIV/0!</v>
      </c>
      <c r="AD5" s="24" t="e">
        <f t="shared" si="2"/>
        <v>#DIV/0!</v>
      </c>
      <c r="AE5" s="24" t="e">
        <f t="shared" si="2"/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1" t="s">
        <v>72</v>
      </c>
      <c r="B6" s="33"/>
      <c r="C6" s="5" t="s">
        <v>22</v>
      </c>
      <c r="D6" s="5">
        <v>24</v>
      </c>
      <c r="E6" s="8">
        <f>D6-(F6+G6+H6+I6)</f>
        <v>0</v>
      </c>
      <c r="F6" s="5">
        <v>4</v>
      </c>
      <c r="G6" s="5">
        <v>13</v>
      </c>
      <c r="H6" s="5">
        <v>7</v>
      </c>
      <c r="I6" s="5">
        <v>0</v>
      </c>
      <c r="J6" s="24">
        <f aca="true" t="shared" si="3" ref="J6:J13">L6+M6</f>
        <v>70.83333333333333</v>
      </c>
      <c r="K6" s="24">
        <f aca="true" t="shared" si="4" ref="K6:K13">(F6+0.64*G6+0.36*H6)/D6*100</f>
        <v>61.83333333333333</v>
      </c>
      <c r="L6" s="24">
        <f t="shared" si="0"/>
        <v>16.666666666666664</v>
      </c>
      <c r="M6" s="24">
        <f t="shared" si="0"/>
        <v>54.166666666666664</v>
      </c>
      <c r="N6" s="24">
        <f t="shared" si="0"/>
        <v>29.166666666666668</v>
      </c>
      <c r="O6" s="24">
        <f t="shared" si="0"/>
        <v>0</v>
      </c>
      <c r="Q6" s="1"/>
      <c r="R6" s="33"/>
      <c r="S6" s="5" t="s">
        <v>28</v>
      </c>
      <c r="T6" s="5"/>
      <c r="U6" s="8">
        <f t="shared" si="1"/>
        <v>0</v>
      </c>
      <c r="V6" s="5"/>
      <c r="W6" s="5"/>
      <c r="X6" s="5"/>
      <c r="Y6" s="5"/>
      <c r="Z6" s="24" t="e">
        <f>AB6+AC6</f>
        <v>#DIV/0!</v>
      </c>
      <c r="AA6" s="24" t="e">
        <f>(V6+0.64*W6+0.36*X6)/T6*100</f>
        <v>#DIV/0!</v>
      </c>
      <c r="AB6" s="24" t="e">
        <f>V6/$T6*100</f>
        <v>#DIV/0!</v>
      </c>
      <c r="AC6" s="24" t="e">
        <f t="shared" si="2"/>
        <v>#DIV/0!</v>
      </c>
      <c r="AD6" s="24" t="e">
        <f t="shared" si="2"/>
        <v>#DIV/0!</v>
      </c>
      <c r="AE6" s="24" t="e">
        <f t="shared" si="2"/>
        <v>#DIV/0!</v>
      </c>
      <c r="AF6" t="e">
        <f aca="true" t="shared" si="5" ref="AF6:AF18">IF(J6-Z6&lt;0,"збільшено на",IF(J6-Z6&gt;0,"зменшено на","стабільно"))</f>
        <v>#DIV/0!</v>
      </c>
      <c r="AG6" s="34" t="e">
        <f aca="true" t="shared" si="6" ref="AG6:AG18">ABS(J6-Z6)</f>
        <v>#DIV/0!</v>
      </c>
    </row>
    <row r="7" spans="1:33" ht="15">
      <c r="A7" s="1"/>
      <c r="B7" s="33"/>
      <c r="C7" s="5" t="s">
        <v>29</v>
      </c>
      <c r="D7" s="5">
        <v>27</v>
      </c>
      <c r="E7" s="8">
        <f>D7-(F7+G7+H7+I7)</f>
        <v>0</v>
      </c>
      <c r="F7" s="5">
        <v>8</v>
      </c>
      <c r="G7" s="5">
        <v>16</v>
      </c>
      <c r="H7" s="5">
        <v>3</v>
      </c>
      <c r="I7" s="5">
        <v>0</v>
      </c>
      <c r="J7" s="24">
        <f t="shared" si="3"/>
        <v>88.88888888888889</v>
      </c>
      <c r="K7" s="24">
        <f t="shared" si="4"/>
        <v>71.55555555555556</v>
      </c>
      <c r="L7" s="24">
        <f t="shared" si="0"/>
        <v>29.629629629629626</v>
      </c>
      <c r="M7" s="24">
        <f t="shared" si="0"/>
        <v>59.25925925925925</v>
      </c>
      <c r="N7" s="24">
        <f t="shared" si="0"/>
        <v>11.11111111111111</v>
      </c>
      <c r="O7" s="24">
        <f t="shared" si="0"/>
        <v>0</v>
      </c>
      <c r="Q7" s="1"/>
      <c r="R7" s="33"/>
      <c r="S7" s="5" t="s">
        <v>12</v>
      </c>
      <c r="T7" s="5"/>
      <c r="U7" s="8">
        <f t="shared" si="1"/>
        <v>0</v>
      </c>
      <c r="V7" s="5"/>
      <c r="W7" s="5"/>
      <c r="X7" s="5"/>
      <c r="Y7" s="5"/>
      <c r="Z7" s="24" t="e">
        <f>AB7+AC7</f>
        <v>#DIV/0!</v>
      </c>
      <c r="AA7" s="24" t="e">
        <f>(V7+0.64*W7+0.36*X7)/T7*100</f>
        <v>#DIV/0!</v>
      </c>
      <c r="AB7" s="24" t="e">
        <f>V7/$T7*100</f>
        <v>#DIV/0!</v>
      </c>
      <c r="AC7" s="24" t="e">
        <f t="shared" si="2"/>
        <v>#DIV/0!</v>
      </c>
      <c r="AD7" s="24" t="e">
        <f t="shared" si="2"/>
        <v>#DIV/0!</v>
      </c>
      <c r="AE7" s="24" t="e">
        <f t="shared" si="2"/>
        <v>#DIV/0!</v>
      </c>
      <c r="AF7" t="e">
        <f t="shared" si="5"/>
        <v>#DIV/0!</v>
      </c>
      <c r="AG7" s="34" t="e">
        <f t="shared" si="6"/>
        <v>#DIV/0!</v>
      </c>
    </row>
    <row r="8" spans="1:33" ht="15">
      <c r="A8" s="33"/>
      <c r="B8" s="33"/>
      <c r="C8" s="5" t="s">
        <v>25</v>
      </c>
      <c r="D8" s="5">
        <v>22</v>
      </c>
      <c r="E8" s="8">
        <v>0</v>
      </c>
      <c r="F8" s="5">
        <v>4</v>
      </c>
      <c r="G8" s="5">
        <v>11</v>
      </c>
      <c r="H8" s="5">
        <v>7</v>
      </c>
      <c r="I8" s="5">
        <v>0</v>
      </c>
      <c r="J8" s="24">
        <f t="shared" si="3"/>
        <v>68.18181818181819</v>
      </c>
      <c r="K8" s="24">
        <f t="shared" si="4"/>
        <v>61.63636363636363</v>
      </c>
      <c r="L8" s="24">
        <f t="shared" si="0"/>
        <v>18.181818181818183</v>
      </c>
      <c r="M8" s="24">
        <f t="shared" si="0"/>
        <v>50</v>
      </c>
      <c r="N8" s="24">
        <f t="shared" si="0"/>
        <v>31.818181818181817</v>
      </c>
      <c r="O8" s="24">
        <f t="shared" si="0"/>
        <v>0</v>
      </c>
      <c r="Q8" s="33"/>
      <c r="R8" s="33"/>
      <c r="S8" s="5" t="s">
        <v>22</v>
      </c>
      <c r="T8" s="5"/>
      <c r="U8" s="8">
        <f t="shared" si="1"/>
        <v>0</v>
      </c>
      <c r="V8" s="5"/>
      <c r="W8" s="5"/>
      <c r="X8" s="5"/>
      <c r="Y8" s="5"/>
      <c r="Z8" s="24" t="e">
        <f>AB8+AC8</f>
        <v>#DIV/0!</v>
      </c>
      <c r="AA8" s="24" t="e">
        <f>(V8+0.64*W8+0.36*X8)/T8*100</f>
        <v>#DIV/0!</v>
      </c>
      <c r="AB8" s="24" t="e">
        <f>V8/$T8*100</f>
        <v>#DIV/0!</v>
      </c>
      <c r="AC8" s="24" t="e">
        <f aca="true" t="shared" si="7" ref="AC8:AE10">W8/$T8*100</f>
        <v>#DIV/0!</v>
      </c>
      <c r="AD8" s="24" t="e">
        <f t="shared" si="7"/>
        <v>#DIV/0!</v>
      </c>
      <c r="AE8" s="24" t="e">
        <f t="shared" si="7"/>
        <v>#DIV/0!</v>
      </c>
      <c r="AF8" t="e">
        <f t="shared" si="5"/>
        <v>#DIV/0!</v>
      </c>
      <c r="AG8" s="34" t="e">
        <f t="shared" si="6"/>
        <v>#DIV/0!</v>
      </c>
    </row>
    <row r="9" spans="1:33" ht="15">
      <c r="A9" s="1"/>
      <c r="B9" s="33"/>
      <c r="C9" s="5" t="s">
        <v>24</v>
      </c>
      <c r="D9" s="5">
        <v>14</v>
      </c>
      <c r="E9" s="8">
        <v>0</v>
      </c>
      <c r="F9" s="5">
        <v>6</v>
      </c>
      <c r="G9" s="5">
        <v>5</v>
      </c>
      <c r="H9" s="5">
        <v>3</v>
      </c>
      <c r="I9" s="5">
        <v>0</v>
      </c>
      <c r="J9" s="24">
        <f t="shared" si="3"/>
        <v>78.57142857142857</v>
      </c>
      <c r="K9" s="24">
        <f t="shared" si="4"/>
        <v>73.42857142857142</v>
      </c>
      <c r="L9" s="24">
        <f t="shared" si="0"/>
        <v>42.857142857142854</v>
      </c>
      <c r="M9" s="24">
        <f t="shared" si="0"/>
        <v>35.714285714285715</v>
      </c>
      <c r="N9" s="24">
        <f t="shared" si="0"/>
        <v>21.428571428571427</v>
      </c>
      <c r="O9" s="24">
        <f t="shared" si="0"/>
        <v>0</v>
      </c>
      <c r="Q9" s="1"/>
      <c r="R9" s="33"/>
      <c r="S9" s="5" t="s">
        <v>18</v>
      </c>
      <c r="T9" s="5"/>
      <c r="U9" s="8">
        <f t="shared" si="1"/>
        <v>0</v>
      </c>
      <c r="V9" s="5"/>
      <c r="W9" s="5"/>
      <c r="X9" s="5"/>
      <c r="Y9" s="5"/>
      <c r="Z9" s="24" t="e">
        <f>AB9+AC9</f>
        <v>#DIV/0!</v>
      </c>
      <c r="AA9" s="24" t="e">
        <f>(V9+0.64*W9+0.36*X9)/T9*100</f>
        <v>#DIV/0!</v>
      </c>
      <c r="AB9" s="24" t="e">
        <f>V9/$T9*100</f>
        <v>#DIV/0!</v>
      </c>
      <c r="AC9" s="24" t="e">
        <f t="shared" si="7"/>
        <v>#DIV/0!</v>
      </c>
      <c r="AD9" s="24" t="e">
        <f t="shared" si="7"/>
        <v>#DIV/0!</v>
      </c>
      <c r="AE9" s="24" t="e">
        <f t="shared" si="7"/>
        <v>#DIV/0!</v>
      </c>
      <c r="AF9" t="e">
        <f t="shared" si="5"/>
        <v>#DIV/0!</v>
      </c>
      <c r="AG9" s="34" t="e">
        <f t="shared" si="6"/>
        <v>#DIV/0!</v>
      </c>
    </row>
    <row r="10" spans="1:33" ht="15">
      <c r="A10" s="1"/>
      <c r="B10" s="33"/>
      <c r="C10" s="5" t="s">
        <v>20</v>
      </c>
      <c r="D10" s="5">
        <v>13</v>
      </c>
      <c r="E10" s="8">
        <f>D10-(F10+G10+H10+I10)</f>
        <v>0</v>
      </c>
      <c r="F10" s="5">
        <v>3</v>
      </c>
      <c r="G10" s="5">
        <v>9</v>
      </c>
      <c r="H10" s="5">
        <v>1</v>
      </c>
      <c r="I10" s="5">
        <v>0</v>
      </c>
      <c r="J10" s="24">
        <f t="shared" si="3"/>
        <v>92.3076923076923</v>
      </c>
      <c r="K10" s="24">
        <f t="shared" si="4"/>
        <v>70.15384615384615</v>
      </c>
      <c r="L10" s="24">
        <f t="shared" si="0"/>
        <v>23.076923076923077</v>
      </c>
      <c r="M10" s="24">
        <f t="shared" si="0"/>
        <v>69.23076923076923</v>
      </c>
      <c r="N10" s="24">
        <f t="shared" si="0"/>
        <v>7.6923076923076925</v>
      </c>
      <c r="O10" s="24">
        <f t="shared" si="0"/>
        <v>0</v>
      </c>
      <c r="Q10" s="1"/>
      <c r="R10" s="33"/>
      <c r="S10" s="5" t="s">
        <v>19</v>
      </c>
      <c r="T10" s="5"/>
      <c r="U10" s="8">
        <f t="shared" si="1"/>
        <v>0</v>
      </c>
      <c r="V10" s="5"/>
      <c r="W10" s="5"/>
      <c r="X10" s="5"/>
      <c r="Y10" s="5"/>
      <c r="Z10" s="24" t="e">
        <f>AB10+AC10</f>
        <v>#DIV/0!</v>
      </c>
      <c r="AA10" s="24" t="e">
        <f>(V10+0.64*W10+0.36*X10)/T10*100</f>
        <v>#DIV/0!</v>
      </c>
      <c r="AB10" s="24" t="e">
        <f>V10/$T10*100</f>
        <v>#DIV/0!</v>
      </c>
      <c r="AC10" s="24" t="e">
        <f t="shared" si="7"/>
        <v>#DIV/0!</v>
      </c>
      <c r="AD10" s="24" t="e">
        <f t="shared" si="7"/>
        <v>#DIV/0!</v>
      </c>
      <c r="AE10" s="24" t="e">
        <f t="shared" si="7"/>
        <v>#DIV/0!</v>
      </c>
      <c r="AF10" t="e">
        <f t="shared" si="5"/>
        <v>#DIV/0!</v>
      </c>
      <c r="AG10" s="34" t="e">
        <f t="shared" si="6"/>
        <v>#DIV/0!</v>
      </c>
    </row>
    <row r="11" spans="1:33" ht="15">
      <c r="A11" s="33"/>
      <c r="B11" s="33"/>
      <c r="C11" s="5" t="s">
        <v>16</v>
      </c>
      <c r="D11" s="9">
        <v>4</v>
      </c>
      <c r="E11" s="8">
        <v>0</v>
      </c>
      <c r="F11" s="9">
        <v>3</v>
      </c>
      <c r="G11" s="9">
        <v>0</v>
      </c>
      <c r="H11" s="9">
        <v>1</v>
      </c>
      <c r="I11" s="5">
        <v>0</v>
      </c>
      <c r="J11" s="24">
        <f t="shared" si="3"/>
        <v>75</v>
      </c>
      <c r="K11" s="24">
        <f t="shared" si="4"/>
        <v>84</v>
      </c>
      <c r="L11" s="24">
        <f t="shared" si="0"/>
        <v>75</v>
      </c>
      <c r="M11" s="24">
        <f t="shared" si="0"/>
        <v>0</v>
      </c>
      <c r="N11" s="24">
        <f t="shared" si="0"/>
        <v>25</v>
      </c>
      <c r="O11" s="24">
        <f t="shared" si="0"/>
        <v>0</v>
      </c>
      <c r="Q11" s="33"/>
      <c r="R11" s="33"/>
      <c r="S11" s="5" t="s">
        <v>29</v>
      </c>
      <c r="T11" s="9"/>
      <c r="U11" s="8">
        <f t="shared" si="1"/>
        <v>0</v>
      </c>
      <c r="V11" s="9"/>
      <c r="W11" s="9"/>
      <c r="X11" s="9"/>
      <c r="Y11" s="5"/>
      <c r="Z11" s="24" t="e">
        <f>AB11+AC11</f>
        <v>#DIV/0!</v>
      </c>
      <c r="AA11" s="24" t="e">
        <f>(V11+0.64*W11+0.36*X11)/T11*100</f>
        <v>#DIV/0!</v>
      </c>
      <c r="AB11" s="24" t="e">
        <f>V11/$T11*100</f>
        <v>#DIV/0!</v>
      </c>
      <c r="AC11" s="24" t="e">
        <f aca="true" t="shared" si="8" ref="AC11:AE12">W11/$T11*100</f>
        <v>#DIV/0!</v>
      </c>
      <c r="AD11" s="24" t="e">
        <f t="shared" si="8"/>
        <v>#DIV/0!</v>
      </c>
      <c r="AE11" s="24" t="e">
        <f t="shared" si="8"/>
        <v>#DIV/0!</v>
      </c>
      <c r="AF11" t="e">
        <f t="shared" si="5"/>
        <v>#DIV/0!</v>
      </c>
      <c r="AG11" s="34" t="e">
        <f t="shared" si="6"/>
        <v>#DIV/0!</v>
      </c>
    </row>
    <row r="12" spans="1:33" ht="15">
      <c r="A12" s="1"/>
      <c r="B12" s="33"/>
      <c r="C12" s="5">
        <v>11</v>
      </c>
      <c r="D12" s="10">
        <v>14</v>
      </c>
      <c r="E12" s="8">
        <v>0</v>
      </c>
      <c r="F12" s="10">
        <v>5</v>
      </c>
      <c r="G12" s="10">
        <v>3</v>
      </c>
      <c r="H12" s="10">
        <v>6</v>
      </c>
      <c r="I12" s="11">
        <v>0</v>
      </c>
      <c r="J12" s="24">
        <f t="shared" si="3"/>
        <v>57.14285714285714</v>
      </c>
      <c r="K12" s="24">
        <f t="shared" si="4"/>
        <v>64.85714285714286</v>
      </c>
      <c r="L12" s="24">
        <f t="shared" si="0"/>
        <v>35.714285714285715</v>
      </c>
      <c r="M12" s="24">
        <f t="shared" si="0"/>
        <v>21.428571428571427</v>
      </c>
      <c r="N12" s="24">
        <f t="shared" si="0"/>
        <v>42.857142857142854</v>
      </c>
      <c r="O12" s="24">
        <f t="shared" si="0"/>
        <v>0</v>
      </c>
      <c r="Q12" s="1"/>
      <c r="R12" s="33"/>
      <c r="S12" s="5" t="s">
        <v>30</v>
      </c>
      <c r="T12" s="10"/>
      <c r="U12" s="8">
        <f t="shared" si="1"/>
        <v>0</v>
      </c>
      <c r="V12" s="10"/>
      <c r="W12" s="10"/>
      <c r="X12" s="10"/>
      <c r="Y12" s="4"/>
      <c r="Z12" s="24" t="e">
        <f>AB12+AC12</f>
        <v>#DIV/0!</v>
      </c>
      <c r="AA12" s="24" t="e">
        <f>(V12+0.64*W12+0.36*X12)/T12*100</f>
        <v>#DIV/0!</v>
      </c>
      <c r="AB12" s="24" t="e">
        <f>V12/$T12*100</f>
        <v>#DIV/0!</v>
      </c>
      <c r="AC12" s="24" t="e">
        <f t="shared" si="8"/>
        <v>#DIV/0!</v>
      </c>
      <c r="AD12" s="24" t="e">
        <f t="shared" si="8"/>
        <v>#DIV/0!</v>
      </c>
      <c r="AE12" s="24" t="e">
        <f t="shared" si="8"/>
        <v>#DIV/0!</v>
      </c>
      <c r="AF12" t="e">
        <f t="shared" si="5"/>
        <v>#DIV/0!</v>
      </c>
      <c r="AG12" s="34" t="e">
        <f t="shared" si="6"/>
        <v>#DIV/0!</v>
      </c>
    </row>
    <row r="13" spans="1:33" ht="15">
      <c r="A13" s="16" t="s">
        <v>97</v>
      </c>
      <c r="B13" s="17"/>
      <c r="C13" s="8"/>
      <c r="D13" s="18">
        <f>SUM(D5:D12)</f>
        <v>138</v>
      </c>
      <c r="E13" s="19">
        <f>D13-(F13+G13+H13+I13)</f>
        <v>0</v>
      </c>
      <c r="F13" s="18">
        <f>SUM(F5:F12)</f>
        <v>37</v>
      </c>
      <c r="G13" s="18">
        <f>SUM(G5:G12)</f>
        <v>66</v>
      </c>
      <c r="H13" s="18">
        <f>SUM(H5:H12)</f>
        <v>35</v>
      </c>
      <c r="I13" s="18">
        <f>SUM(I5:I12)</f>
        <v>0</v>
      </c>
      <c r="J13" s="39">
        <f t="shared" si="3"/>
        <v>74.6376811594203</v>
      </c>
      <c r="K13" s="39">
        <f t="shared" si="4"/>
        <v>66.55072463768116</v>
      </c>
      <c r="L13" s="39">
        <f t="shared" si="0"/>
        <v>26.811594202898554</v>
      </c>
      <c r="M13" s="39">
        <f t="shared" si="0"/>
        <v>47.82608695652174</v>
      </c>
      <c r="N13" s="39">
        <f t="shared" si="0"/>
        <v>25.36231884057971</v>
      </c>
      <c r="O13" s="39">
        <f t="shared" si="0"/>
        <v>0</v>
      </c>
      <c r="Q13" s="16"/>
      <c r="R13" s="17"/>
      <c r="S13" s="8"/>
      <c r="T13" s="18">
        <f>SUM(T11:T12)</f>
        <v>0</v>
      </c>
      <c r="U13" s="19">
        <f t="shared" si="1"/>
        <v>0</v>
      </c>
      <c r="V13" s="18">
        <f>SUM(V11:V12)</f>
        <v>0</v>
      </c>
      <c r="W13" s="18">
        <f>SUM(W11:W12)</f>
        <v>0</v>
      </c>
      <c r="X13" s="18">
        <f>SUM(X11:X12)</f>
        <v>0</v>
      </c>
      <c r="Y13" s="18">
        <f>SUM(Y11:Y12)</f>
        <v>0</v>
      </c>
      <c r="Z13" s="25" t="e">
        <f>AVERAGE(Z11:Z12)</f>
        <v>#DIV/0!</v>
      </c>
      <c r="AA13" s="25" t="e">
        <f>AVERAGE(AA11:AA12)</f>
        <v>#DIV/0!</v>
      </c>
      <c r="AB13" s="25" t="e">
        <f>AVERAGE(AB11:AB12)</f>
        <v>#DIV/0!</v>
      </c>
      <c r="AC13" s="25" t="e">
        <f>AVERAGE(AC11:AC12)</f>
        <v>#DIV/0!</v>
      </c>
      <c r="AD13" s="25" t="e">
        <f>AVERAGE(AD11:AD12)</f>
        <v>#DIV/0!</v>
      </c>
      <c r="AE13" s="25" t="e">
        <f>AVERAGE(AE11:AE12)</f>
        <v>#DIV/0!</v>
      </c>
      <c r="AF13" t="e">
        <f t="shared" si="5"/>
        <v>#DIV/0!</v>
      </c>
      <c r="AG13" s="34" t="e">
        <f t="shared" si="6"/>
        <v>#DIV/0!</v>
      </c>
    </row>
    <row r="14" spans="1:33" ht="15">
      <c r="A14" s="33"/>
      <c r="B14" s="33" t="s">
        <v>50</v>
      </c>
      <c r="C14" s="5" t="s">
        <v>24</v>
      </c>
      <c r="D14" s="11">
        <v>14</v>
      </c>
      <c r="E14" s="8">
        <v>0</v>
      </c>
      <c r="F14" s="11">
        <v>7</v>
      </c>
      <c r="G14" s="11">
        <v>7</v>
      </c>
      <c r="H14" s="11">
        <v>0</v>
      </c>
      <c r="I14" s="11">
        <v>0</v>
      </c>
      <c r="J14" s="24">
        <f>L14+M14</f>
        <v>100</v>
      </c>
      <c r="K14" s="24">
        <f>(F14+0.64*G14+0.36*H14)/D14*100</f>
        <v>82</v>
      </c>
      <c r="L14" s="24">
        <f aca="true" t="shared" si="9" ref="L14:O17">F14/$D14*100</f>
        <v>50</v>
      </c>
      <c r="M14" s="24">
        <f t="shared" si="9"/>
        <v>50</v>
      </c>
      <c r="N14" s="24">
        <f t="shared" si="9"/>
        <v>0</v>
      </c>
      <c r="O14" s="24">
        <f t="shared" si="9"/>
        <v>0</v>
      </c>
      <c r="Q14" s="33"/>
      <c r="R14" s="33"/>
      <c r="S14" s="5" t="s">
        <v>25</v>
      </c>
      <c r="T14" s="11"/>
      <c r="U14" s="8">
        <f t="shared" si="1"/>
        <v>0</v>
      </c>
      <c r="V14" s="11"/>
      <c r="W14" s="11"/>
      <c r="X14" s="11"/>
      <c r="Y14" s="11"/>
      <c r="Z14" s="24" t="e">
        <f>AB14+AC14</f>
        <v>#DIV/0!</v>
      </c>
      <c r="AA14" s="24" t="e">
        <f>(V14+0.64*W14+0.36*X14)/T14*100</f>
        <v>#DIV/0!</v>
      </c>
      <c r="AB14" s="24" t="e">
        <f>V14/$T14*100</f>
        <v>#DIV/0!</v>
      </c>
      <c r="AC14" s="24" t="e">
        <f aca="true" t="shared" si="10" ref="AC14:AE16">W14/$T14*100</f>
        <v>#DIV/0!</v>
      </c>
      <c r="AD14" s="24" t="e">
        <f t="shared" si="10"/>
        <v>#DIV/0!</v>
      </c>
      <c r="AE14" s="24" t="e">
        <f t="shared" si="10"/>
        <v>#DIV/0!</v>
      </c>
      <c r="AF14" t="e">
        <f t="shared" si="5"/>
        <v>#DIV/0!</v>
      </c>
      <c r="AG14" s="34" t="e">
        <f t="shared" si="6"/>
        <v>#DIV/0!</v>
      </c>
    </row>
    <row r="15" spans="1:33" ht="15">
      <c r="A15" s="1"/>
      <c r="B15" s="33"/>
      <c r="C15" s="5" t="s">
        <v>20</v>
      </c>
      <c r="D15" s="11">
        <v>3</v>
      </c>
      <c r="E15" s="8">
        <v>0</v>
      </c>
      <c r="F15" s="11">
        <v>1</v>
      </c>
      <c r="G15" s="11">
        <v>2</v>
      </c>
      <c r="H15" s="11">
        <v>0</v>
      </c>
      <c r="I15" s="11">
        <v>0</v>
      </c>
      <c r="J15" s="24">
        <f>L15+M15</f>
        <v>99.99999999999999</v>
      </c>
      <c r="K15" s="24">
        <f>(F15+0.64*G15+0.36*H15)/D15*100</f>
        <v>76.00000000000001</v>
      </c>
      <c r="L15" s="24">
        <f t="shared" si="9"/>
        <v>33.33333333333333</v>
      </c>
      <c r="M15" s="24">
        <f t="shared" si="9"/>
        <v>66.66666666666666</v>
      </c>
      <c r="N15" s="24">
        <f t="shared" si="9"/>
        <v>0</v>
      </c>
      <c r="O15" s="24">
        <f t="shared" si="9"/>
        <v>0</v>
      </c>
      <c r="Q15" s="1"/>
      <c r="R15" s="33"/>
      <c r="S15" s="5" t="s">
        <v>26</v>
      </c>
      <c r="T15" s="11"/>
      <c r="U15" s="8">
        <f t="shared" si="1"/>
        <v>0</v>
      </c>
      <c r="V15" s="11"/>
      <c r="W15" s="11"/>
      <c r="X15" s="11"/>
      <c r="Y15" s="11"/>
      <c r="Z15" s="24" t="e">
        <f>AB15+AC15</f>
        <v>#DIV/0!</v>
      </c>
      <c r="AA15" s="24" t="e">
        <f>(V15+0.64*W15+0.36*X15)/T15*100</f>
        <v>#DIV/0!</v>
      </c>
      <c r="AB15" s="24" t="e">
        <f>V15/$T15*100</f>
        <v>#DIV/0!</v>
      </c>
      <c r="AC15" s="24" t="e">
        <f t="shared" si="10"/>
        <v>#DIV/0!</v>
      </c>
      <c r="AD15" s="24" t="e">
        <f t="shared" si="10"/>
        <v>#DIV/0!</v>
      </c>
      <c r="AE15" s="24" t="e">
        <f t="shared" si="10"/>
        <v>#DIV/0!</v>
      </c>
      <c r="AF15" t="e">
        <f t="shared" si="5"/>
        <v>#DIV/0!</v>
      </c>
      <c r="AG15" s="34" t="e">
        <f t="shared" si="6"/>
        <v>#DIV/0!</v>
      </c>
    </row>
    <row r="16" spans="1:33" ht="15">
      <c r="A16" s="1"/>
      <c r="B16" s="33"/>
      <c r="C16" s="5" t="s">
        <v>16</v>
      </c>
      <c r="D16" s="11">
        <v>11</v>
      </c>
      <c r="E16" s="8">
        <f>D16-(F16+G16+H16+I16)</f>
        <v>0</v>
      </c>
      <c r="F16" s="5">
        <v>10</v>
      </c>
      <c r="G16" s="5">
        <v>1</v>
      </c>
      <c r="H16" s="5">
        <v>0</v>
      </c>
      <c r="I16" s="5">
        <v>0</v>
      </c>
      <c r="J16" s="24">
        <f>L16+M16</f>
        <v>100</v>
      </c>
      <c r="K16" s="24">
        <f>(F16+0.64*G16+0.36*H16)/D16*100</f>
        <v>96.72727272727273</v>
      </c>
      <c r="L16" s="24">
        <f t="shared" si="9"/>
        <v>90.9090909090909</v>
      </c>
      <c r="M16" s="24">
        <f t="shared" si="9"/>
        <v>9.090909090909092</v>
      </c>
      <c r="N16" s="24">
        <f t="shared" si="9"/>
        <v>0</v>
      </c>
      <c r="O16" s="24">
        <f t="shared" si="9"/>
        <v>0</v>
      </c>
      <c r="Q16" s="1"/>
      <c r="R16" s="33"/>
      <c r="S16" s="5" t="s">
        <v>27</v>
      </c>
      <c r="T16" s="11"/>
      <c r="U16" s="8">
        <f t="shared" si="1"/>
        <v>0</v>
      </c>
      <c r="V16" s="5"/>
      <c r="W16" s="5"/>
      <c r="X16" s="5"/>
      <c r="Y16" s="5"/>
      <c r="Z16" s="24" t="e">
        <f>AB16+AC16</f>
        <v>#DIV/0!</v>
      </c>
      <c r="AA16" s="24" t="e">
        <f>(V16+0.64*W16+0.36*X16)/T16*100</f>
        <v>#DIV/0!</v>
      </c>
      <c r="AB16" s="24" t="e">
        <f>V16/$T16*100</f>
        <v>#DIV/0!</v>
      </c>
      <c r="AC16" s="24" t="e">
        <f t="shared" si="10"/>
        <v>#DIV/0!</v>
      </c>
      <c r="AD16" s="24" t="e">
        <f t="shared" si="10"/>
        <v>#DIV/0!</v>
      </c>
      <c r="AE16" s="24" t="e">
        <f t="shared" si="10"/>
        <v>#DIV/0!</v>
      </c>
      <c r="AF16" t="e">
        <f t="shared" si="5"/>
        <v>#DIV/0!</v>
      </c>
      <c r="AG16" s="34" t="e">
        <f t="shared" si="6"/>
        <v>#DIV/0!</v>
      </c>
    </row>
    <row r="17" spans="1:33" ht="15">
      <c r="A17" s="16"/>
      <c r="B17" s="17"/>
      <c r="C17" s="8"/>
      <c r="D17" s="18">
        <f>SUM(D14:D16)</f>
        <v>28</v>
      </c>
      <c r="E17" s="19">
        <f>SUM(E5:E16)</f>
        <v>0</v>
      </c>
      <c r="F17" s="18">
        <f>SUM(F14:F16)</f>
        <v>18</v>
      </c>
      <c r="G17" s="18">
        <f>SUM(G14:G16)</f>
        <v>10</v>
      </c>
      <c r="H17" s="18">
        <f>SUM(H14:H16)</f>
        <v>0</v>
      </c>
      <c r="I17" s="18">
        <f>SUM(I14:I16)</f>
        <v>0</v>
      </c>
      <c r="J17" s="24">
        <f>L17+M17</f>
        <v>100</v>
      </c>
      <c r="K17" s="24">
        <f>(F17+0.64*G17+0.36*H17)/D17*100</f>
        <v>87.14285714285714</v>
      </c>
      <c r="L17" s="24">
        <f t="shared" si="9"/>
        <v>64.28571428571429</v>
      </c>
      <c r="M17" s="24">
        <f t="shared" si="9"/>
        <v>35.714285714285715</v>
      </c>
      <c r="N17" s="24">
        <f t="shared" si="9"/>
        <v>0</v>
      </c>
      <c r="O17" s="24">
        <f t="shared" si="9"/>
        <v>0</v>
      </c>
      <c r="Q17" s="16"/>
      <c r="R17" s="17"/>
      <c r="S17" s="8"/>
      <c r="T17" s="18" t="e">
        <f>SUM(#REF!)</f>
        <v>#REF!</v>
      </c>
      <c r="U17" s="19" t="e">
        <f t="shared" si="1"/>
        <v>#REF!</v>
      </c>
      <c r="V17" s="18" t="e">
        <f>SUM(#REF!)</f>
        <v>#REF!</v>
      </c>
      <c r="W17" s="18" t="e">
        <f>SUM(#REF!)</f>
        <v>#REF!</v>
      </c>
      <c r="X17" s="18" t="e">
        <f>SUM(#REF!)</f>
        <v>#REF!</v>
      </c>
      <c r="Y17" s="18" t="e">
        <f>SUM(#REF!)</f>
        <v>#REF!</v>
      </c>
      <c r="Z17" s="25" t="e">
        <f>AVERAGE(#REF!)</f>
        <v>#REF!</v>
      </c>
      <c r="AA17" s="25" t="e">
        <f>AVERAGE(#REF!)</f>
        <v>#REF!</v>
      </c>
      <c r="AB17" s="25" t="e">
        <f>AVERAGE(#REF!)</f>
        <v>#REF!</v>
      </c>
      <c r="AC17" s="25" t="e">
        <f>AVERAGE(#REF!)</f>
        <v>#REF!</v>
      </c>
      <c r="AD17" s="25" t="e">
        <f>AVERAGE(#REF!)</f>
        <v>#REF!</v>
      </c>
      <c r="AE17" s="25" t="e">
        <f>AVERAGE(#REF!)</f>
        <v>#REF!</v>
      </c>
      <c r="AF17" t="e">
        <f t="shared" si="5"/>
        <v>#REF!</v>
      </c>
      <c r="AG17" s="34" t="e">
        <f t="shared" si="6"/>
        <v>#REF!</v>
      </c>
    </row>
    <row r="18" spans="1:33" ht="51.75" customHeight="1">
      <c r="A18" s="54" t="s">
        <v>40</v>
      </c>
      <c r="B18" s="54"/>
      <c r="C18" s="22"/>
      <c r="D18" s="22">
        <f>SUM(D17,D13)</f>
        <v>166</v>
      </c>
      <c r="E18" s="22">
        <f>SUM(E13+E17)</f>
        <v>0</v>
      </c>
      <c r="F18" s="22">
        <f>SUM(F17,F13)</f>
        <v>55</v>
      </c>
      <c r="G18" s="22">
        <f>SUM(G17,G13)</f>
        <v>76</v>
      </c>
      <c r="H18" s="22">
        <f>SUM(H13,H17)</f>
        <v>35</v>
      </c>
      <c r="I18" s="22">
        <f>SUM(I13,I17)</f>
        <v>0</v>
      </c>
      <c r="J18" s="23">
        <f>(F18+G18)*100/D18</f>
        <v>78.91566265060241</v>
      </c>
      <c r="K18" s="23">
        <f>(F18+0.64*G18+0.36*H18)*100/D18</f>
        <v>70.02409638554217</v>
      </c>
      <c r="L18" s="23">
        <f>F18*100/D18</f>
        <v>33.13253012048193</v>
      </c>
      <c r="M18" s="23">
        <f>G18*100/D18</f>
        <v>45.78313253012048</v>
      </c>
      <c r="N18" s="23">
        <f>H18*100/D18</f>
        <v>21.08433734939759</v>
      </c>
      <c r="O18" s="23">
        <f>I18*100/D18</f>
        <v>0</v>
      </c>
      <c r="Q18" s="54" t="s">
        <v>40</v>
      </c>
      <c r="R18" s="54"/>
      <c r="S18" s="22"/>
      <c r="T18" s="22" t="e">
        <f>#REF!+#REF!+T13+#REF!+T17</f>
        <v>#REF!</v>
      </c>
      <c r="U18" s="22" t="e">
        <f>#REF!+#REF!+U13+#REF!+U17</f>
        <v>#REF!</v>
      </c>
      <c r="V18" s="22" t="e">
        <f>#REF!+#REF!+V13+#REF!+V17</f>
        <v>#REF!</v>
      </c>
      <c r="W18" s="22" t="e">
        <f>#REF!+#REF!+W13+#REF!+W17</f>
        <v>#REF!</v>
      </c>
      <c r="X18" s="22" t="e">
        <f>#REF!+#REF!+X13+#REF!+X17</f>
        <v>#REF!</v>
      </c>
      <c r="Y18" s="22" t="e">
        <f>#REF!+#REF!+Y13+#REF!+Y17</f>
        <v>#REF!</v>
      </c>
      <c r="Z18" s="23" t="e">
        <f>AVERAGE(#REF!,#REF!,Z13,#REF!,Z17)</f>
        <v>#REF!</v>
      </c>
      <c r="AA18" s="23" t="e">
        <f>AVERAGE(#REF!,#REF!,AA13,#REF!,AA17)</f>
        <v>#REF!</v>
      </c>
      <c r="AB18" s="23" t="e">
        <f>AVERAGE(#REF!,#REF!,AB13,#REF!,AB17)</f>
        <v>#REF!</v>
      </c>
      <c r="AC18" s="23" t="e">
        <f>AVERAGE(#REF!,#REF!,AC13,#REF!,AC17)</f>
        <v>#REF!</v>
      </c>
      <c r="AD18" s="23" t="e">
        <f>AVERAGE(#REF!,#REF!,AD13,#REF!,AD17)</f>
        <v>#REF!</v>
      </c>
      <c r="AE18" s="23" t="e">
        <f>AVERAGE(#REF!,#REF!,AE13,#REF!,AE17)</f>
        <v>#REF!</v>
      </c>
      <c r="AF18" t="e">
        <f t="shared" si="5"/>
        <v>#REF!</v>
      </c>
      <c r="AG18" s="34" t="e">
        <f t="shared" si="6"/>
        <v>#REF!</v>
      </c>
    </row>
  </sheetData>
  <sheetProtection/>
  <mergeCells count="9">
    <mergeCell ref="T3:Y3"/>
    <mergeCell ref="Z3:AE3"/>
    <mergeCell ref="Q18:R18"/>
    <mergeCell ref="E1:I1"/>
    <mergeCell ref="J2:O2"/>
    <mergeCell ref="J3:O3"/>
    <mergeCell ref="A18:B18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1"/>
  <sheetViews>
    <sheetView zoomScale="75" zoomScaleNormal="75" zoomScalePageLayoutView="0" workbookViewId="0" topLeftCell="A1">
      <selection activeCell="L14" sqref="L14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26" max="32" width="10.851562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73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73</v>
      </c>
      <c r="B5" t="s">
        <v>50</v>
      </c>
      <c r="C5" s="5" t="s">
        <v>32</v>
      </c>
      <c r="D5" s="5">
        <v>20</v>
      </c>
      <c r="E5" s="8">
        <v>0</v>
      </c>
      <c r="F5" s="5">
        <v>8</v>
      </c>
      <c r="G5" s="5">
        <v>9</v>
      </c>
      <c r="H5" s="5">
        <v>3</v>
      </c>
      <c r="I5" s="5">
        <v>0</v>
      </c>
      <c r="J5" s="24">
        <f>L5+M5</f>
        <v>85</v>
      </c>
      <c r="K5" s="24">
        <f>(F5+0.64*G5+0.36*H5)/D5*100</f>
        <v>74.2</v>
      </c>
      <c r="L5" s="24">
        <f aca="true" t="shared" si="0" ref="L5:O10">F5/$D5*100</f>
        <v>40</v>
      </c>
      <c r="M5" s="24">
        <f t="shared" si="0"/>
        <v>45</v>
      </c>
      <c r="N5" s="24">
        <f t="shared" si="0"/>
        <v>15</v>
      </c>
      <c r="O5" s="24">
        <f t="shared" si="0"/>
        <v>0</v>
      </c>
      <c r="Q5" s="33"/>
      <c r="R5" s="33"/>
      <c r="S5" s="5" t="s">
        <v>32</v>
      </c>
      <c r="T5" s="5"/>
      <c r="U5" s="8">
        <f aca="true" t="shared" si="1" ref="U5:U10"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 aca="true" t="shared" si="2" ref="AC5:AE7">W5/$T5*100</f>
        <v>#DIV/0!</v>
      </c>
      <c r="AD5" s="24" t="e">
        <f t="shared" si="2"/>
        <v>#DIV/0!</v>
      </c>
      <c r="AE5" s="24" t="e">
        <f t="shared" si="2"/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1"/>
      <c r="B6" s="33"/>
      <c r="C6" s="5" t="s">
        <v>22</v>
      </c>
      <c r="D6" s="5">
        <v>24</v>
      </c>
      <c r="E6" s="8">
        <f>D6-(F6+G6+H6+I6)</f>
        <v>0</v>
      </c>
      <c r="F6" s="5">
        <v>6</v>
      </c>
      <c r="G6" s="5">
        <v>8</v>
      </c>
      <c r="H6" s="5">
        <v>10</v>
      </c>
      <c r="I6" s="5">
        <v>0</v>
      </c>
      <c r="J6" s="24">
        <f>L6+M6</f>
        <v>58.33333333333333</v>
      </c>
      <c r="K6" s="24">
        <f>(F6+0.64*G6+0.36*H6)/D6*100</f>
        <v>61.33333333333334</v>
      </c>
      <c r="L6" s="24">
        <f t="shared" si="0"/>
        <v>25</v>
      </c>
      <c r="M6" s="24">
        <f t="shared" si="0"/>
        <v>33.33333333333333</v>
      </c>
      <c r="N6" s="24">
        <f t="shared" si="0"/>
        <v>41.66666666666667</v>
      </c>
      <c r="O6" s="24">
        <f t="shared" si="0"/>
        <v>0</v>
      </c>
      <c r="Q6" s="1"/>
      <c r="R6" s="33"/>
      <c r="S6" s="5" t="s">
        <v>28</v>
      </c>
      <c r="T6" s="5"/>
      <c r="U6" s="8">
        <f t="shared" si="1"/>
        <v>0</v>
      </c>
      <c r="V6" s="5"/>
      <c r="W6" s="5"/>
      <c r="X6" s="5"/>
      <c r="Y6" s="5"/>
      <c r="Z6" s="24" t="e">
        <f>AB6+AC6</f>
        <v>#DIV/0!</v>
      </c>
      <c r="AA6" s="24" t="e">
        <f>(V6+0.64*W6+0.36*X6)/T6*100</f>
        <v>#DIV/0!</v>
      </c>
      <c r="AB6" s="24" t="e">
        <f>V6/$T6*100</f>
        <v>#DIV/0!</v>
      </c>
      <c r="AC6" s="24" t="e">
        <f t="shared" si="2"/>
        <v>#DIV/0!</v>
      </c>
      <c r="AD6" s="24" t="e">
        <f t="shared" si="2"/>
        <v>#DIV/0!</v>
      </c>
      <c r="AE6" s="24" t="e">
        <f t="shared" si="2"/>
        <v>#DIV/0!</v>
      </c>
      <c r="AF6" t="e">
        <f aca="true" t="shared" si="3" ref="AF6:AF11">IF(J6-Z6&lt;0,"збільшено на",IF(J6-Z6&gt;0,"зменшено на","стабільно"))</f>
        <v>#DIV/0!</v>
      </c>
      <c r="AG6" s="34" t="e">
        <f aca="true" t="shared" si="4" ref="AG6:AG11">ABS(J6-Z6)</f>
        <v>#DIV/0!</v>
      </c>
    </row>
    <row r="7" spans="1:33" ht="15">
      <c r="A7" s="1"/>
      <c r="B7" s="33"/>
      <c r="C7" s="5" t="s">
        <v>29</v>
      </c>
      <c r="D7" s="5">
        <v>26</v>
      </c>
      <c r="E7" s="8">
        <f>D7-(F7+G7+H7+I7)</f>
        <v>0</v>
      </c>
      <c r="F7" s="5">
        <v>7</v>
      </c>
      <c r="G7" s="5">
        <v>9</v>
      </c>
      <c r="H7" s="5">
        <v>4</v>
      </c>
      <c r="I7" s="5">
        <v>6</v>
      </c>
      <c r="J7" s="24">
        <f>L7+M7</f>
        <v>61.53846153846153</v>
      </c>
      <c r="K7" s="24">
        <f>(F7+0.64*G7+0.36*H7)/D7*100</f>
        <v>54.61538461538461</v>
      </c>
      <c r="L7" s="24">
        <f t="shared" si="0"/>
        <v>26.923076923076923</v>
      </c>
      <c r="M7" s="24">
        <f t="shared" si="0"/>
        <v>34.61538461538461</v>
      </c>
      <c r="N7" s="24">
        <f t="shared" si="0"/>
        <v>15.384615384615385</v>
      </c>
      <c r="O7" s="24">
        <f t="shared" si="0"/>
        <v>23.076923076923077</v>
      </c>
      <c r="Q7" s="1"/>
      <c r="R7" s="33"/>
      <c r="S7" s="5" t="s">
        <v>12</v>
      </c>
      <c r="T7" s="5"/>
      <c r="U7" s="8">
        <f t="shared" si="1"/>
        <v>0</v>
      </c>
      <c r="V7" s="5"/>
      <c r="W7" s="5"/>
      <c r="X7" s="5"/>
      <c r="Y7" s="5"/>
      <c r="Z7" s="24" t="e">
        <f>AB7+AC7</f>
        <v>#DIV/0!</v>
      </c>
      <c r="AA7" s="24" t="e">
        <f>(V7+0.64*W7+0.36*X7)/T7*100</f>
        <v>#DIV/0!</v>
      </c>
      <c r="AB7" s="24" t="e">
        <f>V7/$T7*100</f>
        <v>#DIV/0!</v>
      </c>
      <c r="AC7" s="24" t="e">
        <f t="shared" si="2"/>
        <v>#DIV/0!</v>
      </c>
      <c r="AD7" s="24" t="e">
        <f t="shared" si="2"/>
        <v>#DIV/0!</v>
      </c>
      <c r="AE7" s="24" t="e">
        <f t="shared" si="2"/>
        <v>#DIV/0!</v>
      </c>
      <c r="AF7" t="e">
        <f t="shared" si="3"/>
        <v>#DIV/0!</v>
      </c>
      <c r="AG7" s="34" t="e">
        <f t="shared" si="4"/>
        <v>#DIV/0!</v>
      </c>
    </row>
    <row r="8" spans="1:33" ht="15">
      <c r="A8" s="33"/>
      <c r="B8" s="33"/>
      <c r="C8" s="5" t="s">
        <v>25</v>
      </c>
      <c r="D8" s="5">
        <v>22</v>
      </c>
      <c r="E8" s="8">
        <v>0</v>
      </c>
      <c r="F8" s="5">
        <v>7</v>
      </c>
      <c r="G8" s="5">
        <v>5</v>
      </c>
      <c r="H8" s="5">
        <v>8</v>
      </c>
      <c r="I8" s="5">
        <v>2</v>
      </c>
      <c r="J8" s="24">
        <f>L8+M8</f>
        <v>54.54545454545455</v>
      </c>
      <c r="K8" s="24">
        <f>(F8+0.64*G8+0.36*H8)/D8*100</f>
        <v>59.454545454545446</v>
      </c>
      <c r="L8" s="24">
        <f t="shared" si="0"/>
        <v>31.818181818181817</v>
      </c>
      <c r="M8" s="24">
        <f t="shared" si="0"/>
        <v>22.727272727272727</v>
      </c>
      <c r="N8" s="24">
        <f t="shared" si="0"/>
        <v>36.36363636363637</v>
      </c>
      <c r="O8" s="24">
        <f t="shared" si="0"/>
        <v>9.090909090909092</v>
      </c>
      <c r="Q8" s="33"/>
      <c r="R8" s="33"/>
      <c r="S8" s="5" t="s">
        <v>22</v>
      </c>
      <c r="T8" s="5"/>
      <c r="U8" s="8">
        <f t="shared" si="1"/>
        <v>0</v>
      </c>
      <c r="V8" s="5"/>
      <c r="W8" s="5"/>
      <c r="X8" s="5"/>
      <c r="Y8" s="5"/>
      <c r="Z8" s="24" t="e">
        <f>AB8+AC8</f>
        <v>#DIV/0!</v>
      </c>
      <c r="AA8" s="24" t="e">
        <f>(V8+0.64*W8+0.36*X8)/T8*100</f>
        <v>#DIV/0!</v>
      </c>
      <c r="AB8" s="24" t="e">
        <f>V8/$T8*100</f>
        <v>#DIV/0!</v>
      </c>
      <c r="AC8" s="24" t="e">
        <f aca="true" t="shared" si="5" ref="AC8:AE9">W8/$T8*100</f>
        <v>#DIV/0!</v>
      </c>
      <c r="AD8" s="24" t="e">
        <f t="shared" si="5"/>
        <v>#DIV/0!</v>
      </c>
      <c r="AE8" s="24" t="e">
        <f t="shared" si="5"/>
        <v>#DIV/0!</v>
      </c>
      <c r="AF8" t="e">
        <f t="shared" si="3"/>
        <v>#DIV/0!</v>
      </c>
      <c r="AG8" s="34" t="e">
        <f t="shared" si="4"/>
        <v>#DIV/0!</v>
      </c>
    </row>
    <row r="9" spans="1:33" ht="15">
      <c r="A9" s="1"/>
      <c r="B9" s="33"/>
      <c r="C9" s="5" t="s">
        <v>24</v>
      </c>
      <c r="D9" s="5">
        <v>28</v>
      </c>
      <c r="E9" s="8">
        <v>0</v>
      </c>
      <c r="F9" s="5">
        <v>5</v>
      </c>
      <c r="G9" s="5">
        <v>5</v>
      </c>
      <c r="H9" s="5">
        <v>15</v>
      </c>
      <c r="I9" s="5">
        <v>3</v>
      </c>
      <c r="J9" s="24">
        <f>L9+M9</f>
        <v>35.714285714285715</v>
      </c>
      <c r="K9" s="24">
        <f>(F9+0.64*G9+0.36*H9)/D9*100</f>
        <v>48.57142857142856</v>
      </c>
      <c r="L9" s="24">
        <f t="shared" si="0"/>
        <v>17.857142857142858</v>
      </c>
      <c r="M9" s="24">
        <f t="shared" si="0"/>
        <v>17.857142857142858</v>
      </c>
      <c r="N9" s="24">
        <f t="shared" si="0"/>
        <v>53.57142857142857</v>
      </c>
      <c r="O9" s="24">
        <f t="shared" si="0"/>
        <v>10.714285714285714</v>
      </c>
      <c r="Q9" s="1"/>
      <c r="R9" s="33"/>
      <c r="S9" s="5" t="s">
        <v>18</v>
      </c>
      <c r="T9" s="5"/>
      <c r="U9" s="8">
        <f t="shared" si="1"/>
        <v>0</v>
      </c>
      <c r="V9" s="5"/>
      <c r="W9" s="5"/>
      <c r="X9" s="5"/>
      <c r="Y9" s="5"/>
      <c r="Z9" s="24" t="e">
        <f>AB9+AC9</f>
        <v>#DIV/0!</v>
      </c>
      <c r="AA9" s="24" t="e">
        <f>(V9+0.64*W9+0.36*X9)/T9*100</f>
        <v>#DIV/0!</v>
      </c>
      <c r="AB9" s="24" t="e">
        <f>V9/$T9*100</f>
        <v>#DIV/0!</v>
      </c>
      <c r="AC9" s="24" t="e">
        <f t="shared" si="5"/>
        <v>#DIV/0!</v>
      </c>
      <c r="AD9" s="24" t="e">
        <f t="shared" si="5"/>
        <v>#DIV/0!</v>
      </c>
      <c r="AE9" s="24" t="e">
        <f t="shared" si="5"/>
        <v>#DIV/0!</v>
      </c>
      <c r="AF9" t="e">
        <f t="shared" si="3"/>
        <v>#DIV/0!</v>
      </c>
      <c r="AG9" s="34" t="e">
        <f t="shared" si="4"/>
        <v>#DIV/0!</v>
      </c>
    </row>
    <row r="10" spans="1:33" ht="15">
      <c r="A10" s="16" t="s">
        <v>97</v>
      </c>
      <c r="B10" s="17"/>
      <c r="C10" s="8"/>
      <c r="D10" s="18">
        <f>SUM(D5:D9)</f>
        <v>120</v>
      </c>
      <c r="E10" s="19">
        <f>SUM(E5:E9)</f>
        <v>0</v>
      </c>
      <c r="F10" s="18">
        <f>SUM(F5:F9)</f>
        <v>33</v>
      </c>
      <c r="G10" s="18">
        <f>SUM(G11)</f>
        <v>36</v>
      </c>
      <c r="H10" s="18">
        <f>SUM(H5:H9)</f>
        <v>40</v>
      </c>
      <c r="I10" s="18">
        <f>SUM(I5:I9)</f>
        <v>11</v>
      </c>
      <c r="J10" s="39">
        <f>L10+M10</f>
        <v>57.5</v>
      </c>
      <c r="K10" s="39">
        <f>(F10+0.64*G10+0.36*H10)/D10*100</f>
        <v>58.699999999999996</v>
      </c>
      <c r="L10" s="39">
        <f t="shared" si="0"/>
        <v>27.500000000000004</v>
      </c>
      <c r="M10" s="39">
        <f t="shared" si="0"/>
        <v>30</v>
      </c>
      <c r="N10" s="39">
        <f t="shared" si="0"/>
        <v>33.33333333333333</v>
      </c>
      <c r="O10" s="39">
        <f t="shared" si="0"/>
        <v>9.166666666666666</v>
      </c>
      <c r="Q10" s="16"/>
      <c r="R10" s="17"/>
      <c r="S10" s="8"/>
      <c r="T10" s="18">
        <f>SUM(T8:T9)</f>
        <v>0</v>
      </c>
      <c r="U10" s="19">
        <f t="shared" si="1"/>
        <v>0</v>
      </c>
      <c r="V10" s="18">
        <f>SUM(V8:V9)</f>
        <v>0</v>
      </c>
      <c r="W10" s="18">
        <f>SUM(W8:W9)</f>
        <v>0</v>
      </c>
      <c r="X10" s="18">
        <f>SUM(X8:X9)</f>
        <v>0</v>
      </c>
      <c r="Y10" s="18">
        <f>SUM(Y8:Y9)</f>
        <v>0</v>
      </c>
      <c r="Z10" s="25" t="e">
        <f>AVERAGE(Z8:Z9)</f>
        <v>#DIV/0!</v>
      </c>
      <c r="AA10" s="25" t="e">
        <f>AVERAGE(AA8:AA9)</f>
        <v>#DIV/0!</v>
      </c>
      <c r="AB10" s="25" t="e">
        <f>AVERAGE(AB8:AB9)</f>
        <v>#DIV/0!</v>
      </c>
      <c r="AC10" s="25" t="e">
        <f>AVERAGE(AC8:AC9)</f>
        <v>#DIV/0!</v>
      </c>
      <c r="AD10" s="25" t="e">
        <f>AVERAGE(AD8:AD9)</f>
        <v>#DIV/0!</v>
      </c>
      <c r="AE10" s="25" t="e">
        <f>AVERAGE(AE8:AE9)</f>
        <v>#DIV/0!</v>
      </c>
      <c r="AF10" t="e">
        <f t="shared" si="3"/>
        <v>#DIV/0!</v>
      </c>
      <c r="AG10" s="34" t="e">
        <f t="shared" si="4"/>
        <v>#DIV/0!</v>
      </c>
    </row>
    <row r="11" spans="1:33" ht="51.75" customHeight="1">
      <c r="A11" s="54" t="s">
        <v>40</v>
      </c>
      <c r="B11" s="54"/>
      <c r="C11" s="22"/>
      <c r="D11" s="22">
        <f>SUM(D10)</f>
        <v>120</v>
      </c>
      <c r="E11" s="22">
        <f>SUM(E10)</f>
        <v>0</v>
      </c>
      <c r="F11" s="22">
        <f>SUM(F10)</f>
        <v>33</v>
      </c>
      <c r="G11" s="22">
        <f>SUM(G5:G9)</f>
        <v>36</v>
      </c>
      <c r="H11" s="22">
        <f>SUM(H10)</f>
        <v>40</v>
      </c>
      <c r="I11" s="22">
        <f>SUM(I10)</f>
        <v>11</v>
      </c>
      <c r="J11" s="23">
        <f>(F11+G11)*100/D11</f>
        <v>57.5</v>
      </c>
      <c r="K11" s="23">
        <f>(F11+0.64*G11+0.36*H11)*100/D11</f>
        <v>58.7</v>
      </c>
      <c r="L11" s="23">
        <f>F11*100/D11</f>
        <v>27.5</v>
      </c>
      <c r="M11" s="23">
        <f>G11*100/D11</f>
        <v>30</v>
      </c>
      <c r="N11" s="23">
        <f>H11*100/D11</f>
        <v>33.333333333333336</v>
      </c>
      <c r="O11" s="23">
        <f>I11*100/D11</f>
        <v>9.166666666666666</v>
      </c>
      <c r="Q11" s="54" t="s">
        <v>40</v>
      </c>
      <c r="R11" s="54"/>
      <c r="S11" s="22"/>
      <c r="T11" s="22" t="e">
        <f>#REF!+T10+#REF!+#REF!+#REF!</f>
        <v>#REF!</v>
      </c>
      <c r="U11" s="22" t="e">
        <f>#REF!+U10+#REF!+#REF!+#REF!</f>
        <v>#REF!</v>
      </c>
      <c r="V11" s="22" t="e">
        <f>#REF!+V10+#REF!+#REF!+#REF!</f>
        <v>#REF!</v>
      </c>
      <c r="W11" s="22" t="e">
        <f>#REF!+W10+#REF!+#REF!+#REF!</f>
        <v>#REF!</v>
      </c>
      <c r="X11" s="22" t="e">
        <f>#REF!+X10+#REF!+#REF!+#REF!</f>
        <v>#REF!</v>
      </c>
      <c r="Y11" s="22" t="e">
        <f>#REF!+Y10+#REF!+#REF!+#REF!</f>
        <v>#REF!</v>
      </c>
      <c r="Z11" s="23" t="e">
        <f>AVERAGE(#REF!,Z10,#REF!,#REF!,#REF!)</f>
        <v>#REF!</v>
      </c>
      <c r="AA11" s="23" t="e">
        <f>AVERAGE(#REF!,AA10,#REF!,#REF!,#REF!)</f>
        <v>#REF!</v>
      </c>
      <c r="AB11" s="23" t="e">
        <f>AVERAGE(#REF!,AB10,#REF!,#REF!,#REF!)</f>
        <v>#REF!</v>
      </c>
      <c r="AC11" s="23" t="e">
        <f>AVERAGE(#REF!,AC10,#REF!,#REF!,#REF!)</f>
        <v>#REF!</v>
      </c>
      <c r="AD11" s="23" t="e">
        <f>AVERAGE(#REF!,AD10,#REF!,#REF!,#REF!)</f>
        <v>#REF!</v>
      </c>
      <c r="AE11" s="23" t="e">
        <f>AVERAGE(#REF!,AE10,#REF!,#REF!,#REF!)</f>
        <v>#REF!</v>
      </c>
      <c r="AF11" t="e">
        <f t="shared" si="3"/>
        <v>#REF!</v>
      </c>
      <c r="AG11" s="34" t="e">
        <f t="shared" si="4"/>
        <v>#REF!</v>
      </c>
    </row>
  </sheetData>
  <sheetProtection/>
  <mergeCells count="9">
    <mergeCell ref="T3:Y3"/>
    <mergeCell ref="Z3:AE3"/>
    <mergeCell ref="Q11:R11"/>
    <mergeCell ref="E1:I1"/>
    <mergeCell ref="J2:O2"/>
    <mergeCell ref="J3:O3"/>
    <mergeCell ref="A11:B11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4"/>
  <sheetViews>
    <sheetView zoomScale="75" zoomScaleNormal="75" zoomScalePageLayoutView="0" workbookViewId="0" topLeftCell="A4">
      <selection activeCell="K25" sqref="K24:K25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26" max="32" width="10.2812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74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75</v>
      </c>
      <c r="B5" s="33" t="s">
        <v>107</v>
      </c>
      <c r="C5" s="5" t="s">
        <v>32</v>
      </c>
      <c r="D5" s="5">
        <v>20</v>
      </c>
      <c r="E5" s="8">
        <v>0</v>
      </c>
      <c r="F5" s="5">
        <v>12</v>
      </c>
      <c r="G5" s="5">
        <v>8</v>
      </c>
      <c r="H5" s="5">
        <v>0</v>
      </c>
      <c r="I5" s="5">
        <v>0</v>
      </c>
      <c r="J5" s="24">
        <f>L5+M5</f>
        <v>100</v>
      </c>
      <c r="K5" s="24">
        <f>(F5+0.64*G5+0.36*H5)/D5*100</f>
        <v>85.60000000000001</v>
      </c>
      <c r="L5" s="24">
        <f aca="true" t="shared" si="0" ref="L5:O14">F5/$D5*100</f>
        <v>60</v>
      </c>
      <c r="M5" s="24">
        <f t="shared" si="0"/>
        <v>40</v>
      </c>
      <c r="N5" s="24">
        <f t="shared" si="0"/>
        <v>0</v>
      </c>
      <c r="O5" s="24">
        <f t="shared" si="0"/>
        <v>0</v>
      </c>
      <c r="Q5" s="33"/>
      <c r="R5" s="33"/>
      <c r="S5" s="5" t="s">
        <v>32</v>
      </c>
      <c r="T5" s="5"/>
      <c r="U5" s="8">
        <f aca="true" t="shared" si="1" ref="U5:U13"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 aca="true" t="shared" si="2" ref="AC5:AE7">W5/$T5*100</f>
        <v>#DIV/0!</v>
      </c>
      <c r="AD5" s="24" t="e">
        <f t="shared" si="2"/>
        <v>#DIV/0!</v>
      </c>
      <c r="AE5" s="24" t="e">
        <f t="shared" si="2"/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1"/>
      <c r="B6" s="33"/>
      <c r="C6" s="5" t="s">
        <v>22</v>
      </c>
      <c r="D6" s="5">
        <v>24</v>
      </c>
      <c r="E6" s="8">
        <f>D6-(F6+G6+H6+I6)</f>
        <v>0</v>
      </c>
      <c r="F6" s="5">
        <v>16</v>
      </c>
      <c r="G6" s="5">
        <v>8</v>
      </c>
      <c r="H6" s="5">
        <v>0</v>
      </c>
      <c r="I6" s="5">
        <v>0</v>
      </c>
      <c r="J6" s="24">
        <f aca="true" t="shared" si="3" ref="J6:J14">L6+M6</f>
        <v>99.99999999999999</v>
      </c>
      <c r="K6" s="24">
        <f aca="true" t="shared" si="4" ref="K6:K14">(F6+0.64*G6+0.36*H6)/D6*100</f>
        <v>88</v>
      </c>
      <c r="L6" s="24">
        <f t="shared" si="0"/>
        <v>66.66666666666666</v>
      </c>
      <c r="M6" s="24">
        <f t="shared" si="0"/>
        <v>33.33333333333333</v>
      </c>
      <c r="N6" s="24">
        <f t="shared" si="0"/>
        <v>0</v>
      </c>
      <c r="O6" s="24">
        <f t="shared" si="0"/>
        <v>0</v>
      </c>
      <c r="Q6" s="1"/>
      <c r="R6" s="33"/>
      <c r="S6" s="5" t="s">
        <v>28</v>
      </c>
      <c r="T6" s="5"/>
      <c r="U6" s="8">
        <f t="shared" si="1"/>
        <v>0</v>
      </c>
      <c r="V6" s="5"/>
      <c r="W6" s="5"/>
      <c r="X6" s="5"/>
      <c r="Y6" s="5"/>
      <c r="Z6" s="24" t="e">
        <f>AB6+AC6</f>
        <v>#DIV/0!</v>
      </c>
      <c r="AA6" s="24" t="e">
        <f>(V6+0.64*W6+0.36*X6)/T6*100</f>
        <v>#DIV/0!</v>
      </c>
      <c r="AB6" s="24" t="e">
        <f>V6/$T6*100</f>
        <v>#DIV/0!</v>
      </c>
      <c r="AC6" s="24" t="e">
        <f t="shared" si="2"/>
        <v>#DIV/0!</v>
      </c>
      <c r="AD6" s="24" t="e">
        <f t="shared" si="2"/>
        <v>#DIV/0!</v>
      </c>
      <c r="AE6" s="24" t="e">
        <f t="shared" si="2"/>
        <v>#DIV/0!</v>
      </c>
      <c r="AF6" t="e">
        <f aca="true" t="shared" si="5" ref="AF6:AF14">IF(J6-Z6&lt;0,"збільшено на",IF(J6-Z6&gt;0,"зменшено на","стабільно"))</f>
        <v>#DIV/0!</v>
      </c>
      <c r="AG6" s="34" t="e">
        <f aca="true" t="shared" si="6" ref="AG6:AG14">ABS(J6-Z6)</f>
        <v>#DIV/0!</v>
      </c>
    </row>
    <row r="7" spans="1:33" ht="15">
      <c r="A7" s="1"/>
      <c r="B7" s="33"/>
      <c r="C7" s="5" t="s">
        <v>29</v>
      </c>
      <c r="D7" s="5">
        <v>27</v>
      </c>
      <c r="E7" s="8">
        <f>D7-(F7+G7+H7+I7)</f>
        <v>0</v>
      </c>
      <c r="F7" s="5">
        <v>17</v>
      </c>
      <c r="G7" s="5">
        <v>9</v>
      </c>
      <c r="H7" s="5">
        <v>1</v>
      </c>
      <c r="I7" s="5">
        <v>0</v>
      </c>
      <c r="J7" s="24">
        <f t="shared" si="3"/>
        <v>96.29629629629629</v>
      </c>
      <c r="K7" s="24">
        <f t="shared" si="4"/>
        <v>85.62962962962962</v>
      </c>
      <c r="L7" s="24">
        <f t="shared" si="0"/>
        <v>62.96296296296296</v>
      </c>
      <c r="M7" s="24">
        <f t="shared" si="0"/>
        <v>33.33333333333333</v>
      </c>
      <c r="N7" s="24">
        <f t="shared" si="0"/>
        <v>3.7037037037037033</v>
      </c>
      <c r="O7" s="24">
        <f t="shared" si="0"/>
        <v>0</v>
      </c>
      <c r="Q7" s="1"/>
      <c r="R7" s="33"/>
      <c r="S7" s="5" t="s">
        <v>12</v>
      </c>
      <c r="T7" s="5"/>
      <c r="U7" s="8">
        <f t="shared" si="1"/>
        <v>0</v>
      </c>
      <c r="V7" s="5"/>
      <c r="W7" s="5"/>
      <c r="X7" s="5"/>
      <c r="Y7" s="5"/>
      <c r="Z7" s="24" t="e">
        <f>AB7+AC7</f>
        <v>#DIV/0!</v>
      </c>
      <c r="AA7" s="24" t="e">
        <f>(V7+0.64*W7+0.36*X7)/T7*100</f>
        <v>#DIV/0!</v>
      </c>
      <c r="AB7" s="24" t="e">
        <f>V7/$T7*100</f>
        <v>#DIV/0!</v>
      </c>
      <c r="AC7" s="24" t="e">
        <f t="shared" si="2"/>
        <v>#DIV/0!</v>
      </c>
      <c r="AD7" s="24" t="e">
        <f t="shared" si="2"/>
        <v>#DIV/0!</v>
      </c>
      <c r="AE7" s="24" t="e">
        <f t="shared" si="2"/>
        <v>#DIV/0!</v>
      </c>
      <c r="AF7" t="e">
        <f t="shared" si="5"/>
        <v>#DIV/0!</v>
      </c>
      <c r="AG7" s="34" t="e">
        <f t="shared" si="6"/>
        <v>#DIV/0!</v>
      </c>
    </row>
    <row r="8" spans="1:33" ht="15">
      <c r="A8" s="33"/>
      <c r="B8" s="33"/>
      <c r="C8" s="5" t="s">
        <v>25</v>
      </c>
      <c r="D8" s="5">
        <v>22</v>
      </c>
      <c r="E8" s="8">
        <v>0</v>
      </c>
      <c r="F8" s="5">
        <v>13</v>
      </c>
      <c r="G8" s="5">
        <v>9</v>
      </c>
      <c r="H8" s="5">
        <v>0</v>
      </c>
      <c r="I8" s="5">
        <v>0</v>
      </c>
      <c r="J8" s="24">
        <f t="shared" si="3"/>
        <v>100</v>
      </c>
      <c r="K8" s="24">
        <f t="shared" si="4"/>
        <v>85.27272727272727</v>
      </c>
      <c r="L8" s="24">
        <f t="shared" si="0"/>
        <v>59.09090909090909</v>
      </c>
      <c r="M8" s="24">
        <f t="shared" si="0"/>
        <v>40.909090909090914</v>
      </c>
      <c r="N8" s="24">
        <f t="shared" si="0"/>
        <v>0</v>
      </c>
      <c r="O8" s="24">
        <f t="shared" si="0"/>
        <v>0</v>
      </c>
      <c r="Q8" s="33"/>
      <c r="R8" s="33"/>
      <c r="S8" s="5" t="s">
        <v>22</v>
      </c>
      <c r="T8" s="5"/>
      <c r="U8" s="8">
        <f t="shared" si="1"/>
        <v>0</v>
      </c>
      <c r="V8" s="5"/>
      <c r="W8" s="5"/>
      <c r="X8" s="5"/>
      <c r="Y8" s="5"/>
      <c r="Z8" s="24" t="e">
        <f>AB8+AC8</f>
        <v>#DIV/0!</v>
      </c>
      <c r="AA8" s="24" t="e">
        <f>(V8+0.64*W8+0.36*X8)/T8*100</f>
        <v>#DIV/0!</v>
      </c>
      <c r="AB8" s="24" t="e">
        <f>V8/$T8*100</f>
        <v>#DIV/0!</v>
      </c>
      <c r="AC8" s="24" t="e">
        <f aca="true" t="shared" si="7" ref="AC8:AE10">W8/$T8*100</f>
        <v>#DIV/0!</v>
      </c>
      <c r="AD8" s="24" t="e">
        <f t="shared" si="7"/>
        <v>#DIV/0!</v>
      </c>
      <c r="AE8" s="24" t="e">
        <f t="shared" si="7"/>
        <v>#DIV/0!</v>
      </c>
      <c r="AF8" t="e">
        <f t="shared" si="5"/>
        <v>#DIV/0!</v>
      </c>
      <c r="AG8" s="34" t="e">
        <f t="shared" si="6"/>
        <v>#DIV/0!</v>
      </c>
    </row>
    <row r="9" spans="1:33" ht="15">
      <c r="A9" s="1"/>
      <c r="B9" s="33"/>
      <c r="C9" s="5" t="s">
        <v>24</v>
      </c>
      <c r="D9" s="5">
        <v>28</v>
      </c>
      <c r="E9" s="8">
        <v>0</v>
      </c>
      <c r="F9" s="5">
        <v>18</v>
      </c>
      <c r="G9" s="5">
        <v>10</v>
      </c>
      <c r="H9" s="5">
        <v>0</v>
      </c>
      <c r="I9" s="5">
        <v>0</v>
      </c>
      <c r="J9" s="24">
        <f t="shared" si="3"/>
        <v>100</v>
      </c>
      <c r="K9" s="24">
        <f t="shared" si="4"/>
        <v>87.14285714285714</v>
      </c>
      <c r="L9" s="24">
        <f t="shared" si="0"/>
        <v>64.28571428571429</v>
      </c>
      <c r="M9" s="24">
        <f t="shared" si="0"/>
        <v>35.714285714285715</v>
      </c>
      <c r="N9" s="24">
        <f t="shared" si="0"/>
        <v>0</v>
      </c>
      <c r="O9" s="24">
        <f t="shared" si="0"/>
        <v>0</v>
      </c>
      <c r="Q9" s="1"/>
      <c r="R9" s="33"/>
      <c r="S9" s="5" t="s">
        <v>18</v>
      </c>
      <c r="T9" s="5"/>
      <c r="U9" s="8">
        <f t="shared" si="1"/>
        <v>0</v>
      </c>
      <c r="V9" s="5"/>
      <c r="W9" s="5"/>
      <c r="X9" s="5"/>
      <c r="Y9" s="5"/>
      <c r="Z9" s="24" t="e">
        <f>AB9+AC9</f>
        <v>#DIV/0!</v>
      </c>
      <c r="AA9" s="24" t="e">
        <f>(V9+0.64*W9+0.36*X9)/T9*100</f>
        <v>#DIV/0!</v>
      </c>
      <c r="AB9" s="24" t="e">
        <f>V9/$T9*100</f>
        <v>#DIV/0!</v>
      </c>
      <c r="AC9" s="24" t="e">
        <f t="shared" si="7"/>
        <v>#DIV/0!</v>
      </c>
      <c r="AD9" s="24" t="e">
        <f t="shared" si="7"/>
        <v>#DIV/0!</v>
      </c>
      <c r="AE9" s="24" t="e">
        <f t="shared" si="7"/>
        <v>#DIV/0!</v>
      </c>
      <c r="AF9" t="e">
        <f t="shared" si="5"/>
        <v>#DIV/0!</v>
      </c>
      <c r="AG9" s="34" t="e">
        <f t="shared" si="6"/>
        <v>#DIV/0!</v>
      </c>
    </row>
    <row r="10" spans="1:33" ht="15">
      <c r="A10" s="1"/>
      <c r="B10" s="33"/>
      <c r="C10" s="5" t="s">
        <v>20</v>
      </c>
      <c r="D10" s="5">
        <v>16</v>
      </c>
      <c r="E10" s="8">
        <f>D10-(F10+G10+H10+I10)</f>
        <v>0</v>
      </c>
      <c r="F10" s="5">
        <v>8</v>
      </c>
      <c r="G10" s="5">
        <v>7</v>
      </c>
      <c r="H10" s="5">
        <v>1</v>
      </c>
      <c r="I10" s="5">
        <v>0</v>
      </c>
      <c r="J10" s="24">
        <f t="shared" si="3"/>
        <v>93.75</v>
      </c>
      <c r="K10" s="24">
        <f t="shared" si="4"/>
        <v>80.25</v>
      </c>
      <c r="L10" s="24">
        <f t="shared" si="0"/>
        <v>50</v>
      </c>
      <c r="M10" s="24">
        <f t="shared" si="0"/>
        <v>43.75</v>
      </c>
      <c r="N10" s="24">
        <f t="shared" si="0"/>
        <v>6.25</v>
      </c>
      <c r="O10" s="24">
        <f t="shared" si="0"/>
        <v>0</v>
      </c>
      <c r="Q10" s="1"/>
      <c r="R10" s="33"/>
      <c r="S10" s="5" t="s">
        <v>19</v>
      </c>
      <c r="T10" s="5"/>
      <c r="U10" s="8">
        <f t="shared" si="1"/>
        <v>0</v>
      </c>
      <c r="V10" s="5"/>
      <c r="W10" s="5"/>
      <c r="X10" s="5"/>
      <c r="Y10" s="5"/>
      <c r="Z10" s="24" t="e">
        <f>AB10+AC10</f>
        <v>#DIV/0!</v>
      </c>
      <c r="AA10" s="24" t="e">
        <f>(V10+0.64*W10+0.36*X10)/T10*100</f>
        <v>#DIV/0!</v>
      </c>
      <c r="AB10" s="24" t="e">
        <f>V10/$T10*100</f>
        <v>#DIV/0!</v>
      </c>
      <c r="AC10" s="24" t="e">
        <f t="shared" si="7"/>
        <v>#DIV/0!</v>
      </c>
      <c r="AD10" s="24" t="e">
        <f t="shared" si="7"/>
        <v>#DIV/0!</v>
      </c>
      <c r="AE10" s="24" t="e">
        <f t="shared" si="7"/>
        <v>#DIV/0!</v>
      </c>
      <c r="AF10" t="e">
        <f t="shared" si="5"/>
        <v>#DIV/0!</v>
      </c>
      <c r="AG10" s="34" t="e">
        <f t="shared" si="6"/>
        <v>#DIV/0!</v>
      </c>
    </row>
    <row r="11" spans="1:33" ht="15">
      <c r="A11" s="33"/>
      <c r="B11" s="33"/>
      <c r="C11" s="5" t="s">
        <v>16</v>
      </c>
      <c r="D11" s="9">
        <v>15</v>
      </c>
      <c r="E11" s="8">
        <v>0</v>
      </c>
      <c r="F11" s="9">
        <v>7</v>
      </c>
      <c r="G11" s="9">
        <v>6</v>
      </c>
      <c r="H11" s="9">
        <v>2</v>
      </c>
      <c r="I11" s="5">
        <v>0</v>
      </c>
      <c r="J11" s="24">
        <f t="shared" si="3"/>
        <v>86.66666666666666</v>
      </c>
      <c r="K11" s="24">
        <f t="shared" si="4"/>
        <v>77.06666666666668</v>
      </c>
      <c r="L11" s="24">
        <f t="shared" si="0"/>
        <v>46.666666666666664</v>
      </c>
      <c r="M11" s="24">
        <f t="shared" si="0"/>
        <v>40</v>
      </c>
      <c r="N11" s="24">
        <f t="shared" si="0"/>
        <v>13.333333333333334</v>
      </c>
      <c r="O11" s="24">
        <f t="shared" si="0"/>
        <v>0</v>
      </c>
      <c r="Q11" s="33"/>
      <c r="R11" s="33"/>
      <c r="S11" s="5" t="s">
        <v>29</v>
      </c>
      <c r="T11" s="9"/>
      <c r="U11" s="8">
        <f t="shared" si="1"/>
        <v>0</v>
      </c>
      <c r="V11" s="9"/>
      <c r="W11" s="9"/>
      <c r="X11" s="9"/>
      <c r="Y11" s="5"/>
      <c r="Z11" s="24" t="e">
        <f>AB11+AC11</f>
        <v>#DIV/0!</v>
      </c>
      <c r="AA11" s="24" t="e">
        <f>(V11+0.64*W11+0.36*X11)/T11*100</f>
        <v>#DIV/0!</v>
      </c>
      <c r="AB11" s="24" t="e">
        <f>V11/$T11*100</f>
        <v>#DIV/0!</v>
      </c>
      <c r="AC11" s="24" t="e">
        <f aca="true" t="shared" si="8" ref="AC11:AE12">W11/$T11*100</f>
        <v>#DIV/0!</v>
      </c>
      <c r="AD11" s="24" t="e">
        <f t="shared" si="8"/>
        <v>#DIV/0!</v>
      </c>
      <c r="AE11" s="24" t="e">
        <f t="shared" si="8"/>
        <v>#DIV/0!</v>
      </c>
      <c r="AF11" t="e">
        <f t="shared" si="5"/>
        <v>#DIV/0!</v>
      </c>
      <c r="AG11" s="34" t="e">
        <f t="shared" si="6"/>
        <v>#DIV/0!</v>
      </c>
    </row>
    <row r="12" spans="1:33" ht="15">
      <c r="A12" s="1"/>
      <c r="B12" s="33"/>
      <c r="C12" s="5">
        <v>11</v>
      </c>
      <c r="D12" s="10">
        <v>14</v>
      </c>
      <c r="E12" s="8">
        <v>1</v>
      </c>
      <c r="F12" s="10">
        <v>4</v>
      </c>
      <c r="G12" s="10">
        <v>9</v>
      </c>
      <c r="H12" s="10">
        <v>0</v>
      </c>
      <c r="I12" s="11">
        <v>0</v>
      </c>
      <c r="J12" s="24">
        <f t="shared" si="3"/>
        <v>92.85714285714286</v>
      </c>
      <c r="K12" s="24">
        <f t="shared" si="4"/>
        <v>69.71428571428572</v>
      </c>
      <c r="L12" s="24">
        <f t="shared" si="0"/>
        <v>28.57142857142857</v>
      </c>
      <c r="M12" s="24">
        <f t="shared" si="0"/>
        <v>64.28571428571429</v>
      </c>
      <c r="N12" s="24">
        <f t="shared" si="0"/>
        <v>0</v>
      </c>
      <c r="O12" s="24">
        <f t="shared" si="0"/>
        <v>0</v>
      </c>
      <c r="Q12" s="1"/>
      <c r="R12" s="33"/>
      <c r="S12" s="5" t="s">
        <v>30</v>
      </c>
      <c r="T12" s="10"/>
      <c r="U12" s="8">
        <f t="shared" si="1"/>
        <v>0</v>
      </c>
      <c r="V12" s="10"/>
      <c r="W12" s="10"/>
      <c r="X12" s="10"/>
      <c r="Y12" s="4"/>
      <c r="Z12" s="24" t="e">
        <f>AB12+AC12</f>
        <v>#DIV/0!</v>
      </c>
      <c r="AA12" s="24" t="e">
        <f>(V12+0.64*W12+0.36*X12)/T12*100</f>
        <v>#DIV/0!</v>
      </c>
      <c r="AB12" s="24" t="e">
        <f>V12/$T12*100</f>
        <v>#DIV/0!</v>
      </c>
      <c r="AC12" s="24" t="e">
        <f t="shared" si="8"/>
        <v>#DIV/0!</v>
      </c>
      <c r="AD12" s="24" t="e">
        <f t="shared" si="8"/>
        <v>#DIV/0!</v>
      </c>
      <c r="AE12" s="24" t="e">
        <f t="shared" si="8"/>
        <v>#DIV/0!</v>
      </c>
      <c r="AF12" t="e">
        <f t="shared" si="5"/>
        <v>#DIV/0!</v>
      </c>
      <c r="AG12" s="34" t="e">
        <f t="shared" si="6"/>
        <v>#DIV/0!</v>
      </c>
    </row>
    <row r="13" spans="1:33" ht="15">
      <c r="A13" s="16"/>
      <c r="B13" s="17"/>
      <c r="C13" s="8"/>
      <c r="D13" s="18">
        <f>SUM(D5:D12)</f>
        <v>166</v>
      </c>
      <c r="E13" s="19">
        <f>SUM(E5:E12)</f>
        <v>1</v>
      </c>
      <c r="F13" s="18">
        <f>SUM(F5:F12)</f>
        <v>95</v>
      </c>
      <c r="G13" s="18">
        <f>SUM(G5:G12)</f>
        <v>66</v>
      </c>
      <c r="H13" s="18">
        <f>SUM(H5:H12)</f>
        <v>4</v>
      </c>
      <c r="I13" s="18">
        <f>SUM(I5:I12)</f>
        <v>0</v>
      </c>
      <c r="J13" s="39">
        <f t="shared" si="3"/>
        <v>96.98795180722891</v>
      </c>
      <c r="K13" s="39">
        <f t="shared" si="4"/>
        <v>83.5421686746988</v>
      </c>
      <c r="L13" s="39">
        <f t="shared" si="0"/>
        <v>57.22891566265061</v>
      </c>
      <c r="M13" s="39">
        <f t="shared" si="0"/>
        <v>39.75903614457831</v>
      </c>
      <c r="N13" s="39">
        <f t="shared" si="0"/>
        <v>2.4096385542168677</v>
      </c>
      <c r="O13" s="39">
        <f t="shared" si="0"/>
        <v>0</v>
      </c>
      <c r="Q13" s="16"/>
      <c r="R13" s="17"/>
      <c r="S13" s="8"/>
      <c r="T13" s="18">
        <f>SUM(T11:T12)</f>
        <v>0</v>
      </c>
      <c r="U13" s="19">
        <f t="shared" si="1"/>
        <v>0</v>
      </c>
      <c r="V13" s="18">
        <f>SUM(V11:V12)</f>
        <v>0</v>
      </c>
      <c r="W13" s="18">
        <f>SUM(W11:W12)</f>
        <v>0</v>
      </c>
      <c r="X13" s="18">
        <f>SUM(X11:X12)</f>
        <v>0</v>
      </c>
      <c r="Y13" s="18">
        <f>SUM(Y11:Y12)</f>
        <v>0</v>
      </c>
      <c r="Z13" s="25" t="e">
        <f>AVERAGE(Z11:Z12)</f>
        <v>#DIV/0!</v>
      </c>
      <c r="AA13" s="25" t="e">
        <f>AVERAGE(AA11:AA12)</f>
        <v>#DIV/0!</v>
      </c>
      <c r="AB13" s="25" t="e">
        <f>AVERAGE(AB11:AB12)</f>
        <v>#DIV/0!</v>
      </c>
      <c r="AC13" s="25" t="e">
        <f>AVERAGE(AC11:AC12)</f>
        <v>#DIV/0!</v>
      </c>
      <c r="AD13" s="25" t="e">
        <f>AVERAGE(AD11:AD12)</f>
        <v>#DIV/0!</v>
      </c>
      <c r="AE13" s="25" t="e">
        <f>AVERAGE(AE11:AE12)</f>
        <v>#DIV/0!</v>
      </c>
      <c r="AF13" t="e">
        <f t="shared" si="5"/>
        <v>#DIV/0!</v>
      </c>
      <c r="AG13" s="34" t="e">
        <f t="shared" si="6"/>
        <v>#DIV/0!</v>
      </c>
    </row>
    <row r="14" spans="1:33" ht="51.75" customHeight="1">
      <c r="A14" s="54" t="s">
        <v>40</v>
      </c>
      <c r="B14" s="54"/>
      <c r="C14" s="22"/>
      <c r="D14" s="22">
        <f>SUM(D13)</f>
        <v>166</v>
      </c>
      <c r="E14" s="22">
        <f>SUM(E13)</f>
        <v>1</v>
      </c>
      <c r="F14" s="22">
        <f>SUM(F13)</f>
        <v>95</v>
      </c>
      <c r="G14" s="22">
        <f>SUM(G13)</f>
        <v>66</v>
      </c>
      <c r="H14" s="22">
        <f>SUM(H13)</f>
        <v>4</v>
      </c>
      <c r="I14" s="22">
        <f>SUM(I13)</f>
        <v>0</v>
      </c>
      <c r="J14" s="39">
        <f t="shared" si="3"/>
        <v>96.98795180722891</v>
      </c>
      <c r="K14" s="39">
        <f t="shared" si="4"/>
        <v>83.5421686746988</v>
      </c>
      <c r="L14" s="39">
        <f t="shared" si="0"/>
        <v>57.22891566265061</v>
      </c>
      <c r="M14" s="39">
        <f t="shared" si="0"/>
        <v>39.75903614457831</v>
      </c>
      <c r="N14" s="39">
        <f t="shared" si="0"/>
        <v>2.4096385542168677</v>
      </c>
      <c r="O14" s="39">
        <f t="shared" si="0"/>
        <v>0</v>
      </c>
      <c r="Q14" s="54" t="s">
        <v>40</v>
      </c>
      <c r="R14" s="54"/>
      <c r="S14" s="22"/>
      <c r="T14" s="22" t="e">
        <f>#REF!+#REF!+T13+#REF!+#REF!+#REF!+#REF!</f>
        <v>#REF!</v>
      </c>
      <c r="U14" s="22" t="e">
        <f>#REF!+#REF!+U13+#REF!+#REF!+#REF!+#REF!</f>
        <v>#REF!</v>
      </c>
      <c r="V14" s="22" t="e">
        <f>#REF!+#REF!+V13+#REF!+#REF!+#REF!+#REF!</f>
        <v>#REF!</v>
      </c>
      <c r="W14" s="22" t="e">
        <f>#REF!+#REF!+W13+#REF!+#REF!+#REF!+#REF!</f>
        <v>#REF!</v>
      </c>
      <c r="X14" s="22" t="e">
        <f>#REF!+#REF!+X13+#REF!+#REF!+#REF!+#REF!</f>
        <v>#REF!</v>
      </c>
      <c r="Y14" s="22" t="e">
        <f>#REF!+#REF!+Y13+#REF!+#REF!+#REF!+#REF!</f>
        <v>#REF!</v>
      </c>
      <c r="Z14" s="23" t="e">
        <f>AVERAGE(#REF!,#REF!,Z13,#REF!,#REF!,#REF!,#REF!)</f>
        <v>#REF!</v>
      </c>
      <c r="AA14" s="23" t="e">
        <f>AVERAGE(#REF!,#REF!,AA13,#REF!,#REF!,#REF!,#REF!)</f>
        <v>#REF!</v>
      </c>
      <c r="AB14" s="23" t="e">
        <f>AVERAGE(#REF!,#REF!,AB13,#REF!,#REF!,#REF!,#REF!)</f>
        <v>#REF!</v>
      </c>
      <c r="AC14" s="23" t="e">
        <f>AVERAGE(#REF!,#REF!,AC13,#REF!,#REF!,#REF!,#REF!)</f>
        <v>#REF!</v>
      </c>
      <c r="AD14" s="23" t="e">
        <f>AVERAGE(#REF!,#REF!,AD13,#REF!,#REF!,#REF!,#REF!)</f>
        <v>#REF!</v>
      </c>
      <c r="AE14" s="23" t="e">
        <f>AVERAGE(#REF!,#REF!,AE13,#REF!,#REF!,#REF!,#REF!)</f>
        <v>#REF!</v>
      </c>
      <c r="AF14" t="e">
        <f t="shared" si="5"/>
        <v>#REF!</v>
      </c>
      <c r="AG14" s="34" t="e">
        <f t="shared" si="6"/>
        <v>#REF!</v>
      </c>
    </row>
  </sheetData>
  <sheetProtection/>
  <mergeCells count="9">
    <mergeCell ref="T3:Y3"/>
    <mergeCell ref="Z3:AE3"/>
    <mergeCell ref="Q14:R14"/>
    <mergeCell ref="E1:I1"/>
    <mergeCell ref="J2:O2"/>
    <mergeCell ref="J3:O3"/>
    <mergeCell ref="A14:B14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9"/>
  <sheetViews>
    <sheetView zoomScale="75" zoomScaleNormal="75" zoomScalePageLayoutView="0" workbookViewId="0" topLeftCell="A1">
      <selection activeCell="E9" sqref="E9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26" max="32" width="10.710937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76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77</v>
      </c>
      <c r="B5" s="33" t="s">
        <v>78</v>
      </c>
      <c r="C5" s="5" t="s">
        <v>32</v>
      </c>
      <c r="D5" s="5">
        <v>20</v>
      </c>
      <c r="E5" s="8">
        <v>0</v>
      </c>
      <c r="F5" s="5">
        <v>9</v>
      </c>
      <c r="G5" s="5">
        <v>10</v>
      </c>
      <c r="H5" s="5">
        <v>1</v>
      </c>
      <c r="I5" s="5">
        <v>0</v>
      </c>
      <c r="J5" s="24">
        <f>L5+M5</f>
        <v>95</v>
      </c>
      <c r="K5" s="24">
        <f>(F5+0.64*G5+0.36*H5)/D5*100</f>
        <v>78.8</v>
      </c>
      <c r="L5" s="24">
        <f aca="true" t="shared" si="0" ref="L5:O9">F5/$D5*100</f>
        <v>45</v>
      </c>
      <c r="M5" s="24">
        <f t="shared" si="0"/>
        <v>50</v>
      </c>
      <c r="N5" s="24">
        <f t="shared" si="0"/>
        <v>5</v>
      </c>
      <c r="O5" s="24">
        <f t="shared" si="0"/>
        <v>0</v>
      </c>
      <c r="Q5" s="33"/>
      <c r="R5" s="33"/>
      <c r="S5" s="5" t="s">
        <v>32</v>
      </c>
      <c r="T5" s="5"/>
      <c r="U5" s="8">
        <f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 aca="true" t="shared" si="1" ref="AC5:AE7">W5/$T5*100</f>
        <v>#DIV/0!</v>
      </c>
      <c r="AD5" s="24" t="e">
        <f t="shared" si="1"/>
        <v>#DIV/0!</v>
      </c>
      <c r="AE5" s="24" t="e">
        <f t="shared" si="1"/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1"/>
      <c r="B6" s="33"/>
      <c r="C6" s="5" t="s">
        <v>22</v>
      </c>
      <c r="D6" s="5">
        <v>24</v>
      </c>
      <c r="E6" s="8">
        <f>D6-(F6+G6+H6+I6)</f>
        <v>0</v>
      </c>
      <c r="F6" s="5">
        <v>9</v>
      </c>
      <c r="G6" s="5">
        <v>14</v>
      </c>
      <c r="H6" s="5">
        <v>1</v>
      </c>
      <c r="I6" s="5">
        <v>0</v>
      </c>
      <c r="J6" s="24">
        <f>L6+M6</f>
        <v>95.83333333333334</v>
      </c>
      <c r="K6" s="24">
        <f>(F6+0.64*G6+0.36*H6)/D6*100</f>
        <v>76.33333333333333</v>
      </c>
      <c r="L6" s="24">
        <f t="shared" si="0"/>
        <v>37.5</v>
      </c>
      <c r="M6" s="24">
        <f t="shared" si="0"/>
        <v>58.333333333333336</v>
      </c>
      <c r="N6" s="24">
        <f t="shared" si="0"/>
        <v>4.166666666666666</v>
      </c>
      <c r="O6" s="24">
        <f t="shared" si="0"/>
        <v>0</v>
      </c>
      <c r="Q6" s="1"/>
      <c r="R6" s="33"/>
      <c r="S6" s="5" t="s">
        <v>28</v>
      </c>
      <c r="T6" s="5"/>
      <c r="U6" s="8">
        <f>T6-(V6+W6+X6+Y6)</f>
        <v>0</v>
      </c>
      <c r="V6" s="5"/>
      <c r="W6" s="5"/>
      <c r="X6" s="5"/>
      <c r="Y6" s="5"/>
      <c r="Z6" s="24" t="e">
        <f>AB6+AC6</f>
        <v>#DIV/0!</v>
      </c>
      <c r="AA6" s="24" t="e">
        <f>(V6+0.64*W6+0.36*X6)/T6*100</f>
        <v>#DIV/0!</v>
      </c>
      <c r="AB6" s="24" t="e">
        <f>V6/$T6*100</f>
        <v>#DIV/0!</v>
      </c>
      <c r="AC6" s="24" t="e">
        <f t="shared" si="1"/>
        <v>#DIV/0!</v>
      </c>
      <c r="AD6" s="24" t="e">
        <f t="shared" si="1"/>
        <v>#DIV/0!</v>
      </c>
      <c r="AE6" s="24" t="e">
        <f t="shared" si="1"/>
        <v>#DIV/0!</v>
      </c>
      <c r="AF6" t="e">
        <f>IF(J6-Z6&lt;0,"збільшено на",IF(J6-Z6&gt;0,"зменшено на","стабільно"))</f>
        <v>#DIV/0!</v>
      </c>
      <c r="AG6" s="34" t="e">
        <f>ABS(J6-Z6)</f>
        <v>#DIV/0!</v>
      </c>
    </row>
    <row r="7" spans="1:33" ht="15">
      <c r="A7" s="1"/>
      <c r="B7" s="33"/>
      <c r="C7" s="5" t="s">
        <v>29</v>
      </c>
      <c r="D7" s="5">
        <v>27</v>
      </c>
      <c r="E7" s="8">
        <f>D7-(F7+G7+H7+I7)</f>
        <v>0</v>
      </c>
      <c r="F7" s="5">
        <v>9</v>
      </c>
      <c r="G7" s="5">
        <v>10</v>
      </c>
      <c r="H7" s="5">
        <v>8</v>
      </c>
      <c r="I7" s="5">
        <v>0</v>
      </c>
      <c r="J7" s="24">
        <f>L7+M7</f>
        <v>70.37037037037037</v>
      </c>
      <c r="K7" s="24">
        <f>(F7+0.64*G7+0.36*H7)/D7*100</f>
        <v>67.70370370370371</v>
      </c>
      <c r="L7" s="24">
        <f t="shared" si="0"/>
        <v>33.33333333333333</v>
      </c>
      <c r="M7" s="24">
        <f t="shared" si="0"/>
        <v>37.03703703703704</v>
      </c>
      <c r="N7" s="24">
        <f t="shared" si="0"/>
        <v>29.629629629629626</v>
      </c>
      <c r="O7" s="24">
        <f t="shared" si="0"/>
        <v>0</v>
      </c>
      <c r="Q7" s="1"/>
      <c r="R7" s="33"/>
      <c r="S7" s="5" t="s">
        <v>12</v>
      </c>
      <c r="T7" s="5"/>
      <c r="U7" s="8">
        <f>T7-(V7+W7+X7+Y7)</f>
        <v>0</v>
      </c>
      <c r="V7" s="5"/>
      <c r="W7" s="5"/>
      <c r="X7" s="5"/>
      <c r="Y7" s="5"/>
      <c r="Z7" s="24" t="e">
        <f>AB7+AC7</f>
        <v>#DIV/0!</v>
      </c>
      <c r="AA7" s="24" t="e">
        <f>(V7+0.64*W7+0.36*X7)/T7*100</f>
        <v>#DIV/0!</v>
      </c>
      <c r="AB7" s="24" t="e">
        <f>V7/$T7*100</f>
        <v>#DIV/0!</v>
      </c>
      <c r="AC7" s="24" t="e">
        <f t="shared" si="1"/>
        <v>#DIV/0!</v>
      </c>
      <c r="AD7" s="24" t="e">
        <f t="shared" si="1"/>
        <v>#DIV/0!</v>
      </c>
      <c r="AE7" s="24" t="e">
        <f t="shared" si="1"/>
        <v>#DIV/0!</v>
      </c>
      <c r="AF7" t="e">
        <f>IF(J7-Z7&lt;0,"збільшено на",IF(J7-Z7&gt;0,"зменшено на","стабільно"))</f>
        <v>#DIV/0!</v>
      </c>
      <c r="AG7" s="34" t="e">
        <f>ABS(J7-Z7)</f>
        <v>#DIV/0!</v>
      </c>
    </row>
    <row r="8" spans="1:33" ht="15">
      <c r="A8" s="16" t="s">
        <v>108</v>
      </c>
      <c r="B8" s="17"/>
      <c r="C8" s="8"/>
      <c r="D8" s="18">
        <f>SUM(D5:D7)</f>
        <v>71</v>
      </c>
      <c r="E8" s="19">
        <f>SUM(E5:E7)</f>
        <v>0</v>
      </c>
      <c r="F8" s="18">
        <f>SUM(F5:F7)</f>
        <v>27</v>
      </c>
      <c r="G8" s="18">
        <f>SUM(G5:G7)</f>
        <v>34</v>
      </c>
      <c r="H8" s="18">
        <f>SUM(H5:H7)</f>
        <v>10</v>
      </c>
      <c r="I8" s="18">
        <f>SUM(I5:I7)</f>
        <v>0</v>
      </c>
      <c r="J8" s="39">
        <f>L8+M8</f>
        <v>85.91549295774647</v>
      </c>
      <c r="K8" s="39">
        <f>(F8+0.64*G8+0.36*H8)/D8*100</f>
        <v>73.74647887323944</v>
      </c>
      <c r="L8" s="39">
        <f t="shared" si="0"/>
        <v>38.028169014084504</v>
      </c>
      <c r="M8" s="39">
        <f t="shared" si="0"/>
        <v>47.88732394366197</v>
      </c>
      <c r="N8" s="39">
        <f t="shared" si="0"/>
        <v>14.084507042253522</v>
      </c>
      <c r="O8" s="39">
        <f t="shared" si="0"/>
        <v>0</v>
      </c>
      <c r="Q8" s="16"/>
      <c r="R8" s="17"/>
      <c r="S8" s="8"/>
      <c r="T8" s="18">
        <f>SUM(T5:T7)</f>
        <v>0</v>
      </c>
      <c r="U8" s="19">
        <f>T8-(V8+W8+X8+Y8)</f>
        <v>0</v>
      </c>
      <c r="V8" s="18">
        <f>SUM(V5:V7)</f>
        <v>0</v>
      </c>
      <c r="W8" s="18">
        <f>SUM(W5:W7)</f>
        <v>0</v>
      </c>
      <c r="X8" s="18">
        <f>SUM(X5:X7)</f>
        <v>0</v>
      </c>
      <c r="Y8" s="18">
        <f>SUM(Y5:Y7)</f>
        <v>0</v>
      </c>
      <c r="Z8" s="25" t="e">
        <f aca="true" t="shared" si="2" ref="Z8:AE8">AVERAGE(Z5:Z7)</f>
        <v>#DIV/0!</v>
      </c>
      <c r="AA8" s="25" t="e">
        <f t="shared" si="2"/>
        <v>#DIV/0!</v>
      </c>
      <c r="AB8" s="25" t="e">
        <f t="shared" si="2"/>
        <v>#DIV/0!</v>
      </c>
      <c r="AC8" s="25" t="e">
        <f t="shared" si="2"/>
        <v>#DIV/0!</v>
      </c>
      <c r="AD8" s="25" t="e">
        <f t="shared" si="2"/>
        <v>#DIV/0!</v>
      </c>
      <c r="AE8" s="25" t="e">
        <f t="shared" si="2"/>
        <v>#DIV/0!</v>
      </c>
      <c r="AF8" t="e">
        <f>IF(J8-Z8&lt;0,"збільшено на",IF(J8-Z8&gt;0,"зменшено на","стабільно"))</f>
        <v>#DIV/0!</v>
      </c>
      <c r="AG8" s="34" t="e">
        <f>ABS(J8-Z8)</f>
        <v>#DIV/0!</v>
      </c>
    </row>
    <row r="9" spans="1:33" ht="51.75" customHeight="1">
      <c r="A9" s="54" t="s">
        <v>40</v>
      </c>
      <c r="B9" s="54"/>
      <c r="C9" s="22"/>
      <c r="D9" s="22">
        <f>SUM(D8)</f>
        <v>71</v>
      </c>
      <c r="E9" s="22">
        <f>SUM(E8)</f>
        <v>0</v>
      </c>
      <c r="F9" s="22">
        <f>SUM(F8)</f>
        <v>27</v>
      </c>
      <c r="G9" s="22">
        <f>SUM(G8)</f>
        <v>34</v>
      </c>
      <c r="H9" s="22">
        <f>SUM(H8)</f>
        <v>10</v>
      </c>
      <c r="I9" s="22">
        <f>SUM(I8)</f>
        <v>0</v>
      </c>
      <c r="J9" s="39">
        <f>L9+M9</f>
        <v>85.91549295774647</v>
      </c>
      <c r="K9" s="39">
        <f>(F9+0.64*G9+0.36*H9)/D9*100</f>
        <v>73.74647887323944</v>
      </c>
      <c r="L9" s="39">
        <f t="shared" si="0"/>
        <v>38.028169014084504</v>
      </c>
      <c r="M9" s="39">
        <f t="shared" si="0"/>
        <v>47.88732394366197</v>
      </c>
      <c r="N9" s="39">
        <f t="shared" si="0"/>
        <v>14.084507042253522</v>
      </c>
      <c r="O9" s="39">
        <f t="shared" si="0"/>
        <v>0</v>
      </c>
      <c r="Q9" s="54" t="s">
        <v>40</v>
      </c>
      <c r="R9" s="54"/>
      <c r="S9" s="22"/>
      <c r="T9" s="22" t="e">
        <f>T8+#REF!+#REF!+#REF!+#REF!</f>
        <v>#REF!</v>
      </c>
      <c r="U9" s="22" t="e">
        <f>U8+#REF!+#REF!+#REF!+#REF!</f>
        <v>#REF!</v>
      </c>
      <c r="V9" s="22" t="e">
        <f>V8+#REF!+#REF!+#REF!+#REF!</f>
        <v>#REF!</v>
      </c>
      <c r="W9" s="22" t="e">
        <f>W8+#REF!+#REF!+#REF!+#REF!</f>
        <v>#REF!</v>
      </c>
      <c r="X9" s="22" t="e">
        <f>X8+#REF!+#REF!+#REF!+#REF!</f>
        <v>#REF!</v>
      </c>
      <c r="Y9" s="22" t="e">
        <f>Y8+#REF!+#REF!+#REF!+#REF!</f>
        <v>#REF!</v>
      </c>
      <c r="Z9" s="23" t="e">
        <f>AVERAGE(Z8,#REF!,#REF!,#REF!,#REF!)</f>
        <v>#REF!</v>
      </c>
      <c r="AA9" s="23" t="e">
        <f>AVERAGE(AA8,#REF!,#REF!,#REF!,#REF!)</f>
        <v>#REF!</v>
      </c>
      <c r="AB9" s="23" t="e">
        <f>AVERAGE(AB8,#REF!,#REF!,#REF!,#REF!)</f>
        <v>#REF!</v>
      </c>
      <c r="AC9" s="23" t="e">
        <f>AVERAGE(AC8,#REF!,#REF!,#REF!,#REF!)</f>
        <v>#REF!</v>
      </c>
      <c r="AD9" s="23" t="e">
        <f>AVERAGE(AD8,#REF!,#REF!,#REF!,#REF!)</f>
        <v>#REF!</v>
      </c>
      <c r="AE9" s="23" t="e">
        <f>AVERAGE(AE8,#REF!,#REF!,#REF!,#REF!)</f>
        <v>#REF!</v>
      </c>
      <c r="AF9" t="e">
        <f>IF(J9-Z9&lt;0,"збільшено на",IF(J9-Z9&gt;0,"зменшено на","стабільно"))</f>
        <v>#REF!</v>
      </c>
      <c r="AG9" s="34" t="e">
        <f>ABS(J9-Z9)</f>
        <v>#REF!</v>
      </c>
    </row>
  </sheetData>
  <sheetProtection/>
  <mergeCells count="9">
    <mergeCell ref="T3:Y3"/>
    <mergeCell ref="Z3:AE3"/>
    <mergeCell ref="Q9:R9"/>
    <mergeCell ref="E1:I1"/>
    <mergeCell ref="J2:O2"/>
    <mergeCell ref="J3:O3"/>
    <mergeCell ref="A9:B9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="75" zoomScaleNormal="75" zoomScalePageLayoutView="0" workbookViewId="0" topLeftCell="A1">
      <selection activeCell="B8" sqref="B8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7" width="17.8515625" style="0" customWidth="1"/>
    <col min="18" max="18" width="16.421875" style="0" customWidth="1"/>
    <col min="26" max="32" width="10.42187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46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1" ht="15">
      <c r="A5" s="33" t="s">
        <v>46</v>
      </c>
      <c r="B5" s="33" t="s">
        <v>45</v>
      </c>
      <c r="C5" s="5" t="s">
        <v>32</v>
      </c>
      <c r="D5" s="5">
        <v>20</v>
      </c>
      <c r="E5" s="8">
        <v>0</v>
      </c>
      <c r="F5" s="5">
        <v>7</v>
      </c>
      <c r="G5" s="5">
        <v>12</v>
      </c>
      <c r="H5" s="5">
        <v>1</v>
      </c>
      <c r="I5" s="5">
        <v>0</v>
      </c>
      <c r="J5" s="24">
        <f>L5+M5</f>
        <v>95</v>
      </c>
      <c r="K5" s="24">
        <f>(F5+0.64*G5+0.36*H5)/D5*100</f>
        <v>75.2</v>
      </c>
      <c r="L5" s="24">
        <f aca="true" t="shared" si="0" ref="L5:O7">F5/$D5*100</f>
        <v>35</v>
      </c>
      <c r="M5" s="24">
        <f t="shared" si="0"/>
        <v>60</v>
      </c>
      <c r="N5" s="24">
        <f t="shared" si="0"/>
        <v>5</v>
      </c>
      <c r="O5" s="24">
        <f t="shared" si="0"/>
        <v>0</v>
      </c>
      <c r="Q5" s="33" t="s">
        <v>46</v>
      </c>
      <c r="R5" s="33" t="s">
        <v>45</v>
      </c>
      <c r="S5" s="6" t="s">
        <v>32</v>
      </c>
      <c r="T5" s="6">
        <v>20</v>
      </c>
      <c r="U5" s="8"/>
      <c r="V5" s="5"/>
      <c r="W5" s="5"/>
      <c r="X5" s="5"/>
      <c r="Y5" s="5"/>
      <c r="Z5" s="24"/>
      <c r="AA5" s="24"/>
      <c r="AB5" s="24"/>
      <c r="AC5" s="24"/>
      <c r="AD5" s="24"/>
      <c r="AE5" s="24"/>
    </row>
    <row r="6" spans="1:31" ht="15">
      <c r="A6" s="1"/>
      <c r="B6" s="33"/>
      <c r="C6" s="5" t="s">
        <v>29</v>
      </c>
      <c r="D6" s="5">
        <v>27</v>
      </c>
      <c r="E6" s="8">
        <f>D6-(F6+G6+H6+I6)</f>
        <v>0</v>
      </c>
      <c r="F6" s="5">
        <v>9</v>
      </c>
      <c r="G6" s="5">
        <v>9</v>
      </c>
      <c r="H6" s="5">
        <v>8</v>
      </c>
      <c r="I6" s="5">
        <v>1</v>
      </c>
      <c r="J6" s="24">
        <f>L6+M6</f>
        <v>66.66666666666666</v>
      </c>
      <c r="K6" s="24">
        <f>(F6+0.64*G6+0.36*H6)/D6*100</f>
        <v>65.33333333333333</v>
      </c>
      <c r="L6" s="24">
        <f t="shared" si="0"/>
        <v>33.33333333333333</v>
      </c>
      <c r="M6" s="24">
        <f t="shared" si="0"/>
        <v>33.33333333333333</v>
      </c>
      <c r="N6" s="24">
        <f t="shared" si="0"/>
        <v>29.629629629629626</v>
      </c>
      <c r="O6" s="24">
        <f t="shared" si="0"/>
        <v>3.7037037037037033</v>
      </c>
      <c r="Q6" s="1"/>
      <c r="R6" s="33"/>
      <c r="S6" s="6" t="s">
        <v>29</v>
      </c>
      <c r="T6" s="6">
        <v>27</v>
      </c>
      <c r="U6" s="8"/>
      <c r="V6" s="5"/>
      <c r="W6" s="5"/>
      <c r="X6" s="5"/>
      <c r="Y6" s="5"/>
      <c r="Z6" s="24"/>
      <c r="AA6" s="24"/>
      <c r="AB6" s="24"/>
      <c r="AC6" s="24"/>
      <c r="AD6" s="24"/>
      <c r="AE6" s="24"/>
    </row>
    <row r="7" spans="1:31" ht="15">
      <c r="A7" s="1"/>
      <c r="B7" s="33"/>
      <c r="C7" s="5" t="s">
        <v>24</v>
      </c>
      <c r="D7" s="5">
        <v>28</v>
      </c>
      <c r="E7" s="8">
        <f>D7-(F7+G7+H7+I7)</f>
        <v>0</v>
      </c>
      <c r="F7" s="5">
        <v>5</v>
      </c>
      <c r="G7" s="5">
        <v>5</v>
      </c>
      <c r="H7" s="5">
        <v>15</v>
      </c>
      <c r="I7" s="5">
        <v>3</v>
      </c>
      <c r="J7" s="24">
        <f>L7+M7</f>
        <v>35.714285714285715</v>
      </c>
      <c r="K7" s="24">
        <f>(F7+0.64*G7+0.36*H7)/D7*100</f>
        <v>48.57142857142856</v>
      </c>
      <c r="L7" s="24">
        <f t="shared" si="0"/>
        <v>17.857142857142858</v>
      </c>
      <c r="M7" s="24">
        <f t="shared" si="0"/>
        <v>17.857142857142858</v>
      </c>
      <c r="N7" s="24">
        <f t="shared" si="0"/>
        <v>53.57142857142857</v>
      </c>
      <c r="O7" s="24">
        <f t="shared" si="0"/>
        <v>10.714285714285714</v>
      </c>
      <c r="Q7" s="1"/>
      <c r="R7" s="33"/>
      <c r="S7" s="6" t="s">
        <v>24</v>
      </c>
      <c r="T7" s="6">
        <v>28</v>
      </c>
      <c r="U7" s="8"/>
      <c r="V7" s="5"/>
      <c r="W7" s="5"/>
      <c r="X7" s="5"/>
      <c r="Y7" s="5"/>
      <c r="Z7" s="24"/>
      <c r="AA7" s="24"/>
      <c r="AB7" s="24"/>
      <c r="AC7" s="24"/>
      <c r="AD7" s="24"/>
      <c r="AE7" s="24"/>
    </row>
    <row r="8" spans="1:31" ht="15">
      <c r="A8" s="16" t="s">
        <v>97</v>
      </c>
      <c r="B8" s="17"/>
      <c r="C8" s="8"/>
      <c r="D8" s="18">
        <f>SUM(D5:D7)</f>
        <v>75</v>
      </c>
      <c r="E8" s="19">
        <f>D8-(F8+G8+H8+I8)</f>
        <v>0</v>
      </c>
      <c r="F8" s="18">
        <f>SUM(F5:F7)</f>
        <v>21</v>
      </c>
      <c r="G8" s="18">
        <f>SUM(G5:G7)</f>
        <v>26</v>
      </c>
      <c r="H8" s="18">
        <f>SUM(H5:H7)</f>
        <v>24</v>
      </c>
      <c r="I8" s="18">
        <f>SUM(I5:I7)</f>
        <v>4</v>
      </c>
      <c r="J8" s="45">
        <f aca="true" t="shared" si="1" ref="J8:O8">AVERAGE(J5:J7)</f>
        <v>65.7936507936508</v>
      </c>
      <c r="K8" s="45">
        <f t="shared" si="1"/>
        <v>63.03492063492063</v>
      </c>
      <c r="L8" s="45">
        <f t="shared" si="1"/>
        <v>28.73015873015873</v>
      </c>
      <c r="M8" s="45">
        <f t="shared" si="1"/>
        <v>37.06349206349206</v>
      </c>
      <c r="N8" s="45">
        <f t="shared" si="1"/>
        <v>29.400352733686066</v>
      </c>
      <c r="O8" s="45">
        <f t="shared" si="1"/>
        <v>4.805996472663139</v>
      </c>
      <c r="Q8" s="16"/>
      <c r="R8" s="17"/>
      <c r="S8" s="8"/>
      <c r="T8" s="18">
        <f>SUM(T5:T7)</f>
        <v>75</v>
      </c>
      <c r="U8" s="19"/>
      <c r="V8" s="18"/>
      <c r="W8" s="18"/>
      <c r="X8" s="18"/>
      <c r="Y8" s="18"/>
      <c r="Z8" s="39"/>
      <c r="AA8" s="39"/>
      <c r="AB8" s="39"/>
      <c r="AC8" s="39"/>
      <c r="AD8" s="39"/>
      <c r="AE8" s="39"/>
    </row>
    <row r="9" spans="1:31" ht="15">
      <c r="A9" s="33"/>
      <c r="B9" s="33" t="s">
        <v>43</v>
      </c>
      <c r="C9" s="5" t="s">
        <v>22</v>
      </c>
      <c r="D9" s="5">
        <v>24</v>
      </c>
      <c r="E9" s="8">
        <v>0</v>
      </c>
      <c r="F9" s="5">
        <v>5</v>
      </c>
      <c r="G9" s="5">
        <v>10</v>
      </c>
      <c r="H9" s="5">
        <v>9</v>
      </c>
      <c r="I9" s="5">
        <v>0</v>
      </c>
      <c r="J9" s="24">
        <f>L9+M9</f>
        <v>62.50000000000001</v>
      </c>
      <c r="K9" s="24">
        <f>(F9+0.64*G9+0.36*H9)/D9*100</f>
        <v>61</v>
      </c>
      <c r="L9" s="24">
        <f aca="true" t="shared" si="2" ref="L9:O10">F9/$D9*100</f>
        <v>20.833333333333336</v>
      </c>
      <c r="M9" s="24">
        <f t="shared" si="2"/>
        <v>41.66666666666667</v>
      </c>
      <c r="N9" s="24">
        <f t="shared" si="2"/>
        <v>37.5</v>
      </c>
      <c r="O9" s="24">
        <f t="shared" si="2"/>
        <v>0</v>
      </c>
      <c r="Q9" s="33"/>
      <c r="R9" s="33" t="s">
        <v>43</v>
      </c>
      <c r="S9" s="6" t="s">
        <v>22</v>
      </c>
      <c r="T9" s="6">
        <v>24</v>
      </c>
      <c r="U9" s="8"/>
      <c r="V9" s="5"/>
      <c r="W9" s="5"/>
      <c r="X9" s="5"/>
      <c r="Y9" s="5"/>
      <c r="Z9" s="24"/>
      <c r="AA9" s="24"/>
      <c r="AB9" s="24"/>
      <c r="AC9" s="24"/>
      <c r="AD9" s="24"/>
      <c r="AE9" s="24"/>
    </row>
    <row r="10" spans="1:31" ht="15">
      <c r="A10" s="1"/>
      <c r="B10" s="33"/>
      <c r="C10" s="5" t="s">
        <v>25</v>
      </c>
      <c r="D10" s="5">
        <v>22</v>
      </c>
      <c r="E10" s="8">
        <v>0</v>
      </c>
      <c r="F10" s="5">
        <v>4</v>
      </c>
      <c r="G10" s="5">
        <v>8</v>
      </c>
      <c r="H10" s="5">
        <v>10</v>
      </c>
      <c r="I10" s="5">
        <v>0</v>
      </c>
      <c r="J10" s="24">
        <f>L10+M10</f>
        <v>54.54545454545455</v>
      </c>
      <c r="K10" s="24">
        <f>(F10+0.64*G10+0.36*H10)/D10*100</f>
        <v>57.81818181818183</v>
      </c>
      <c r="L10" s="24">
        <f t="shared" si="2"/>
        <v>18.181818181818183</v>
      </c>
      <c r="M10" s="24">
        <f t="shared" si="2"/>
        <v>36.36363636363637</v>
      </c>
      <c r="N10" s="24">
        <f t="shared" si="2"/>
        <v>45.45454545454545</v>
      </c>
      <c r="O10" s="24">
        <f t="shared" si="2"/>
        <v>0</v>
      </c>
      <c r="Q10" s="1"/>
      <c r="R10" s="33"/>
      <c r="S10" s="6" t="s">
        <v>25</v>
      </c>
      <c r="T10" s="6">
        <v>22</v>
      </c>
      <c r="U10" s="8"/>
      <c r="V10" s="5"/>
      <c r="W10" s="5"/>
      <c r="X10" s="5"/>
      <c r="Y10" s="5"/>
      <c r="Z10" s="24"/>
      <c r="AA10" s="24"/>
      <c r="AB10" s="24"/>
      <c r="AC10" s="24"/>
      <c r="AD10" s="24"/>
      <c r="AE10" s="24"/>
    </row>
    <row r="11" spans="1:31" ht="15">
      <c r="A11" s="46" t="s">
        <v>97</v>
      </c>
      <c r="B11" s="17"/>
      <c r="C11" s="8"/>
      <c r="D11" s="18">
        <f>SUM(D9:D10)</f>
        <v>46</v>
      </c>
      <c r="E11" s="19">
        <f>D11-(F11+G11+H11+I11)</f>
        <v>0</v>
      </c>
      <c r="F11" s="18">
        <f>SUM(F9:F10)</f>
        <v>9</v>
      </c>
      <c r="G11" s="18">
        <f>SUM(G9:G10)</f>
        <v>18</v>
      </c>
      <c r="H11" s="18">
        <f>SUM(H9:H10)</f>
        <v>19</v>
      </c>
      <c r="I11" s="18">
        <f>SUM(I9:I10)</f>
        <v>0</v>
      </c>
      <c r="J11" s="45">
        <f aca="true" t="shared" si="3" ref="J11:O11">AVERAGE(J9:J10)</f>
        <v>58.52272727272728</v>
      </c>
      <c r="K11" s="45">
        <f t="shared" si="3"/>
        <v>59.409090909090914</v>
      </c>
      <c r="L11" s="45">
        <f t="shared" si="3"/>
        <v>19.507575757575758</v>
      </c>
      <c r="M11" s="45">
        <f t="shared" si="3"/>
        <v>39.015151515151516</v>
      </c>
      <c r="N11" s="45">
        <f t="shared" si="3"/>
        <v>41.47727272727273</v>
      </c>
      <c r="O11" s="45">
        <f t="shared" si="3"/>
        <v>0</v>
      </c>
      <c r="Q11" s="46" t="s">
        <v>94</v>
      </c>
      <c r="R11" s="17"/>
      <c r="S11" s="8"/>
      <c r="T11" s="18">
        <f>SUM(T9:T10)</f>
        <v>46</v>
      </c>
      <c r="U11" s="19"/>
      <c r="V11" s="18"/>
      <c r="W11" s="18"/>
      <c r="X11" s="18"/>
      <c r="Y11" s="18"/>
      <c r="Z11" s="39"/>
      <c r="AA11" s="39"/>
      <c r="AB11" s="39"/>
      <c r="AC11" s="39"/>
      <c r="AD11" s="39"/>
      <c r="AE11" s="39"/>
    </row>
    <row r="12" spans="1:31" ht="15">
      <c r="A12" s="33"/>
      <c r="B12" s="33" t="s">
        <v>44</v>
      </c>
      <c r="C12" s="5" t="s">
        <v>20</v>
      </c>
      <c r="D12" s="9">
        <v>16</v>
      </c>
      <c r="E12" s="8">
        <v>0</v>
      </c>
      <c r="F12" s="9">
        <v>2</v>
      </c>
      <c r="G12" s="9">
        <v>4</v>
      </c>
      <c r="H12" s="9">
        <v>10</v>
      </c>
      <c r="I12" s="5">
        <v>0</v>
      </c>
      <c r="J12" s="24">
        <f>L12+M12</f>
        <v>37.5</v>
      </c>
      <c r="K12" s="24">
        <f>(F12+0.64*G12+0.36*H12)/D12*100</f>
        <v>51</v>
      </c>
      <c r="L12" s="24">
        <f aca="true" t="shared" si="4" ref="L12:O14">F12/$D12*100</f>
        <v>12.5</v>
      </c>
      <c r="M12" s="24">
        <f t="shared" si="4"/>
        <v>25</v>
      </c>
      <c r="N12" s="24">
        <f t="shared" si="4"/>
        <v>62.5</v>
      </c>
      <c r="O12" s="24">
        <f t="shared" si="4"/>
        <v>0</v>
      </c>
      <c r="Q12" s="33"/>
      <c r="R12" s="33" t="s">
        <v>44</v>
      </c>
      <c r="S12" s="6" t="s">
        <v>20</v>
      </c>
      <c r="T12" s="9">
        <v>16</v>
      </c>
      <c r="U12" s="8"/>
      <c r="V12" s="9"/>
      <c r="W12" s="9"/>
      <c r="X12" s="9"/>
      <c r="Y12" s="5"/>
      <c r="Z12" s="24"/>
      <c r="AA12" s="24"/>
      <c r="AB12" s="24"/>
      <c r="AC12" s="24"/>
      <c r="AD12" s="24"/>
      <c r="AE12" s="24"/>
    </row>
    <row r="13" spans="1:31" ht="15">
      <c r="A13" s="1"/>
      <c r="B13" s="33"/>
      <c r="C13" s="5" t="s">
        <v>16</v>
      </c>
      <c r="D13" s="10">
        <v>15</v>
      </c>
      <c r="E13" s="8">
        <v>0</v>
      </c>
      <c r="F13" s="10">
        <v>3</v>
      </c>
      <c r="G13" s="10">
        <v>8</v>
      </c>
      <c r="H13" s="10">
        <v>3</v>
      </c>
      <c r="I13" s="47">
        <v>1</v>
      </c>
      <c r="J13" s="24">
        <f>L13+M13</f>
        <v>73.33333333333334</v>
      </c>
      <c r="K13" s="24">
        <f>(F13+0.64*G13+0.36*H13)/D13*100</f>
        <v>61.33333333333334</v>
      </c>
      <c r="L13" s="24">
        <f t="shared" si="4"/>
        <v>20</v>
      </c>
      <c r="M13" s="24">
        <f t="shared" si="4"/>
        <v>53.333333333333336</v>
      </c>
      <c r="N13" s="24">
        <f t="shared" si="4"/>
        <v>20</v>
      </c>
      <c r="O13" s="24">
        <f t="shared" si="4"/>
        <v>6.666666666666667</v>
      </c>
      <c r="Q13" s="1"/>
      <c r="R13" s="33"/>
      <c r="S13" s="6" t="s">
        <v>16</v>
      </c>
      <c r="T13" s="10">
        <v>15</v>
      </c>
      <c r="U13" s="8"/>
      <c r="V13" s="10"/>
      <c r="W13" s="10"/>
      <c r="X13" s="10"/>
      <c r="Y13" s="4"/>
      <c r="Z13" s="24"/>
      <c r="AA13" s="24"/>
      <c r="AB13" s="24"/>
      <c r="AC13" s="24"/>
      <c r="AD13" s="24"/>
      <c r="AE13" s="24"/>
    </row>
    <row r="14" spans="1:31" ht="15">
      <c r="A14" s="1"/>
      <c r="B14" s="33"/>
      <c r="C14" s="5">
        <v>11</v>
      </c>
      <c r="D14" s="5">
        <v>14</v>
      </c>
      <c r="E14" s="8">
        <f>D14-(F14+G14+H14+I14)</f>
        <v>0</v>
      </c>
      <c r="F14" s="5">
        <v>0</v>
      </c>
      <c r="G14" s="5">
        <v>5</v>
      </c>
      <c r="H14" s="5">
        <v>5</v>
      </c>
      <c r="I14" s="5">
        <v>4</v>
      </c>
      <c r="J14" s="24">
        <f>L14+M14</f>
        <v>35.714285714285715</v>
      </c>
      <c r="K14" s="24">
        <f>(F14+0.64*G14+0.36*H14)/D14*100</f>
        <v>35.714285714285715</v>
      </c>
      <c r="L14" s="24">
        <f t="shared" si="4"/>
        <v>0</v>
      </c>
      <c r="M14" s="24">
        <f t="shared" si="4"/>
        <v>35.714285714285715</v>
      </c>
      <c r="N14" s="24">
        <f t="shared" si="4"/>
        <v>35.714285714285715</v>
      </c>
      <c r="O14" s="24">
        <f t="shared" si="4"/>
        <v>28.57142857142857</v>
      </c>
      <c r="Q14" s="1"/>
      <c r="R14" s="33"/>
      <c r="S14" s="6">
        <v>11</v>
      </c>
      <c r="T14" s="6">
        <v>14</v>
      </c>
      <c r="U14" s="8"/>
      <c r="V14" s="5"/>
      <c r="W14" s="5"/>
      <c r="X14" s="5"/>
      <c r="Y14" s="5"/>
      <c r="Z14" s="24"/>
      <c r="AA14" s="24"/>
      <c r="AB14" s="24"/>
      <c r="AC14" s="24"/>
      <c r="AD14" s="24"/>
      <c r="AE14" s="24"/>
    </row>
    <row r="15" spans="1:31" ht="15">
      <c r="A15" s="16" t="s">
        <v>97</v>
      </c>
      <c r="B15" s="17"/>
      <c r="C15" s="8"/>
      <c r="D15" s="18">
        <f>SUM(D12:D14)</f>
        <v>45</v>
      </c>
      <c r="E15" s="19">
        <f>D15-(F15+G15+H15+I15)</f>
        <v>0</v>
      </c>
      <c r="F15" s="18">
        <f>SUM(F12:F14)</f>
        <v>5</v>
      </c>
      <c r="G15" s="18">
        <f>SUM(G12:G14)</f>
        <v>17</v>
      </c>
      <c r="H15" s="18">
        <f>SUM(H12:H14)</f>
        <v>18</v>
      </c>
      <c r="I15" s="18">
        <f>SUM(I12:I14)</f>
        <v>5</v>
      </c>
      <c r="J15" s="45">
        <f aca="true" t="shared" si="5" ref="J15:O15">AVERAGE(J12:J14)</f>
        <v>48.849206349206355</v>
      </c>
      <c r="K15" s="45">
        <f t="shared" si="5"/>
        <v>49.349206349206355</v>
      </c>
      <c r="L15" s="45">
        <f t="shared" si="5"/>
        <v>10.833333333333334</v>
      </c>
      <c r="M15" s="45">
        <f t="shared" si="5"/>
        <v>38.01587301587302</v>
      </c>
      <c r="N15" s="45">
        <f t="shared" si="5"/>
        <v>39.404761904761905</v>
      </c>
      <c r="O15" s="45">
        <f t="shared" si="5"/>
        <v>11.746031746031745</v>
      </c>
      <c r="Q15" s="16"/>
      <c r="R15" s="17"/>
      <c r="S15" s="8"/>
      <c r="T15" s="18">
        <f>SUM(T12:T14)</f>
        <v>45</v>
      </c>
      <c r="U15" s="19"/>
      <c r="V15" s="18"/>
      <c r="W15" s="18"/>
      <c r="X15" s="18"/>
      <c r="Y15" s="18"/>
      <c r="Z15" s="39"/>
      <c r="AA15" s="39"/>
      <c r="AB15" s="39"/>
      <c r="AC15" s="39"/>
      <c r="AD15" s="39"/>
      <c r="AE15" s="39"/>
    </row>
    <row r="16" spans="1:31" ht="51.75" customHeight="1">
      <c r="A16" s="54" t="s">
        <v>40</v>
      </c>
      <c r="B16" s="54"/>
      <c r="C16" s="22"/>
      <c r="D16" s="22">
        <f>SUM(D15,D11,D8)</f>
        <v>166</v>
      </c>
      <c r="E16" s="22">
        <f>SUM(E5:E15)</f>
        <v>0</v>
      </c>
      <c r="F16" s="22">
        <f>SUM(F15,F11,F8)</f>
        <v>35</v>
      </c>
      <c r="G16" s="22">
        <f>SUM(G15,G11,G8)</f>
        <v>61</v>
      </c>
      <c r="H16" s="22">
        <f>H8+H11+H15</f>
        <v>61</v>
      </c>
      <c r="I16" s="22">
        <f>SUM(I8+I11+I15)</f>
        <v>9</v>
      </c>
      <c r="J16" s="23">
        <f>(F16+G16)*100/D16</f>
        <v>57.83132530120482</v>
      </c>
      <c r="K16" s="23">
        <f>(F16+0.64*G16+0.36*H16)*100/D16</f>
        <v>57.83132530120482</v>
      </c>
      <c r="L16" s="23">
        <f>F16*100/D16</f>
        <v>21.08433734939759</v>
      </c>
      <c r="M16" s="23">
        <f>G16*100/D16</f>
        <v>36.74698795180723</v>
      </c>
      <c r="N16" s="23">
        <f>H16*100/D16</f>
        <v>36.74698795180723</v>
      </c>
      <c r="O16" s="23">
        <f>I16*100/D16</f>
        <v>5.421686746987952</v>
      </c>
      <c r="Q16" s="54" t="s">
        <v>40</v>
      </c>
      <c r="R16" s="54"/>
      <c r="S16" s="22"/>
      <c r="T16" s="22">
        <f>SUM(T15,T11,T8)</f>
        <v>166</v>
      </c>
      <c r="U16" s="22"/>
      <c r="V16" s="22"/>
      <c r="W16" s="22"/>
      <c r="X16" s="22"/>
      <c r="Y16" s="22"/>
      <c r="Z16" s="41"/>
      <c r="AA16" s="41"/>
      <c r="AB16" s="41"/>
      <c r="AC16" s="41"/>
      <c r="AD16" s="41"/>
      <c r="AE16" s="41"/>
    </row>
  </sheetData>
  <sheetProtection/>
  <mergeCells count="9">
    <mergeCell ref="T3:Y3"/>
    <mergeCell ref="Z3:AE3"/>
    <mergeCell ref="Q16:R16"/>
    <mergeCell ref="E1:I1"/>
    <mergeCell ref="J2:O2"/>
    <mergeCell ref="J3:O3"/>
    <mergeCell ref="A16:B16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9"/>
  <sheetViews>
    <sheetView zoomScale="75" zoomScaleNormal="75" zoomScalePageLayoutView="0" workbookViewId="0" topLeftCell="A1">
      <selection activeCell="C13" sqref="C13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26" max="32" width="11.0039062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79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79</v>
      </c>
      <c r="B5" s="33" t="s">
        <v>50</v>
      </c>
      <c r="C5" s="5" t="s">
        <v>32</v>
      </c>
      <c r="D5" s="5">
        <v>20</v>
      </c>
      <c r="E5" s="8">
        <v>0</v>
      </c>
      <c r="F5" s="5">
        <v>13</v>
      </c>
      <c r="G5" s="5">
        <v>6</v>
      </c>
      <c r="H5" s="5">
        <v>1</v>
      </c>
      <c r="I5" s="5">
        <v>0</v>
      </c>
      <c r="J5" s="24">
        <f>L5+M5</f>
        <v>95</v>
      </c>
      <c r="K5" s="24">
        <f>(F5+0.64*G5+0.36*H5)/D5*100</f>
        <v>86</v>
      </c>
      <c r="L5" s="24">
        <f aca="true" t="shared" si="0" ref="L5:O8">F5/$D5*100</f>
        <v>65</v>
      </c>
      <c r="M5" s="24">
        <f t="shared" si="0"/>
        <v>30</v>
      </c>
      <c r="N5" s="24">
        <f t="shared" si="0"/>
        <v>5</v>
      </c>
      <c r="O5" s="24">
        <f t="shared" si="0"/>
        <v>0</v>
      </c>
      <c r="Q5" s="33"/>
      <c r="R5" s="33"/>
      <c r="S5" s="5" t="s">
        <v>32</v>
      </c>
      <c r="T5" s="5"/>
      <c r="U5" s="8">
        <f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 aca="true" t="shared" si="1" ref="AC5:AE7">W5/$T5*100</f>
        <v>#DIV/0!</v>
      </c>
      <c r="AD5" s="24" t="e">
        <f t="shared" si="1"/>
        <v>#DIV/0!</v>
      </c>
      <c r="AE5" s="24" t="e">
        <f t="shared" si="1"/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1"/>
      <c r="B6" s="33"/>
      <c r="C6" s="5" t="s">
        <v>22</v>
      </c>
      <c r="D6" s="5">
        <v>24</v>
      </c>
      <c r="E6" s="8">
        <f>D6-(F6+G6+H6+I6)</f>
        <v>0</v>
      </c>
      <c r="F6" s="5">
        <v>17</v>
      </c>
      <c r="G6" s="5">
        <v>7</v>
      </c>
      <c r="H6" s="5">
        <v>0</v>
      </c>
      <c r="I6" s="5">
        <v>0</v>
      </c>
      <c r="J6" s="24">
        <f>L6+M6</f>
        <v>100.00000000000001</v>
      </c>
      <c r="K6" s="24">
        <f>(F6+0.64*G6+0.36*H6)/D6*100</f>
        <v>89.5</v>
      </c>
      <c r="L6" s="24">
        <f t="shared" si="0"/>
        <v>70.83333333333334</v>
      </c>
      <c r="M6" s="24">
        <f t="shared" si="0"/>
        <v>29.166666666666668</v>
      </c>
      <c r="N6" s="24">
        <f t="shared" si="0"/>
        <v>0</v>
      </c>
      <c r="O6" s="24">
        <f t="shared" si="0"/>
        <v>0</v>
      </c>
      <c r="Q6" s="1"/>
      <c r="R6" s="33"/>
      <c r="S6" s="5" t="s">
        <v>28</v>
      </c>
      <c r="T6" s="5"/>
      <c r="U6" s="8">
        <f>T6-(V6+W6+X6+Y6)</f>
        <v>0</v>
      </c>
      <c r="V6" s="5"/>
      <c r="W6" s="5"/>
      <c r="X6" s="5"/>
      <c r="Y6" s="5"/>
      <c r="Z6" s="24" t="e">
        <f>AB6+AC6</f>
        <v>#DIV/0!</v>
      </c>
      <c r="AA6" s="24" t="e">
        <f>(V6+0.64*W6+0.36*X6)/T6*100</f>
        <v>#DIV/0!</v>
      </c>
      <c r="AB6" s="24" t="e">
        <f>V6/$T6*100</f>
        <v>#DIV/0!</v>
      </c>
      <c r="AC6" s="24" t="e">
        <f t="shared" si="1"/>
        <v>#DIV/0!</v>
      </c>
      <c r="AD6" s="24" t="e">
        <f t="shared" si="1"/>
        <v>#DIV/0!</v>
      </c>
      <c r="AE6" s="24" t="e">
        <f t="shared" si="1"/>
        <v>#DIV/0!</v>
      </c>
      <c r="AF6" t="e">
        <f>IF(J6-Z6&lt;0,"збільшено на",IF(J6-Z6&gt;0,"зменшено на","стабільно"))</f>
        <v>#DIV/0!</v>
      </c>
      <c r="AG6" s="34" t="e">
        <f>ABS(J6-Z6)</f>
        <v>#DIV/0!</v>
      </c>
    </row>
    <row r="7" spans="1:33" ht="15">
      <c r="A7" s="1"/>
      <c r="B7" s="33"/>
      <c r="C7" s="5" t="s">
        <v>29</v>
      </c>
      <c r="D7" s="5">
        <v>26</v>
      </c>
      <c r="E7" s="8">
        <f>D7-(F7+G7+H7+I7)</f>
        <v>0</v>
      </c>
      <c r="F7" s="5">
        <v>14</v>
      </c>
      <c r="G7" s="5">
        <v>5</v>
      </c>
      <c r="H7" s="5">
        <v>7</v>
      </c>
      <c r="I7" s="5">
        <v>0</v>
      </c>
      <c r="J7" s="24">
        <f>L7+M7</f>
        <v>73.07692307692308</v>
      </c>
      <c r="K7" s="24">
        <f>(F7+0.64*G7+0.36*H7)/D7*100</f>
        <v>75.84615384615384</v>
      </c>
      <c r="L7" s="24">
        <f t="shared" si="0"/>
        <v>53.84615384615385</v>
      </c>
      <c r="M7" s="24">
        <f t="shared" si="0"/>
        <v>19.230769230769234</v>
      </c>
      <c r="N7" s="24">
        <f t="shared" si="0"/>
        <v>26.923076923076923</v>
      </c>
      <c r="O7" s="24">
        <f t="shared" si="0"/>
        <v>0</v>
      </c>
      <c r="Q7" s="1"/>
      <c r="R7" s="33"/>
      <c r="S7" s="5" t="s">
        <v>12</v>
      </c>
      <c r="T7" s="5"/>
      <c r="U7" s="8">
        <f>T7-(V7+W7+X7+Y7)</f>
        <v>0</v>
      </c>
      <c r="V7" s="5"/>
      <c r="W7" s="5"/>
      <c r="X7" s="5"/>
      <c r="Y7" s="5"/>
      <c r="Z7" s="24" t="e">
        <f>AB7+AC7</f>
        <v>#DIV/0!</v>
      </c>
      <c r="AA7" s="24" t="e">
        <f>(V7+0.64*W7+0.36*X7)/T7*100</f>
        <v>#DIV/0!</v>
      </c>
      <c r="AB7" s="24" t="e">
        <f>V7/$T7*100</f>
        <v>#DIV/0!</v>
      </c>
      <c r="AC7" s="24" t="e">
        <f t="shared" si="1"/>
        <v>#DIV/0!</v>
      </c>
      <c r="AD7" s="24" t="e">
        <f t="shared" si="1"/>
        <v>#DIV/0!</v>
      </c>
      <c r="AE7" s="24" t="e">
        <f t="shared" si="1"/>
        <v>#DIV/0!</v>
      </c>
      <c r="AF7" t="e">
        <f>IF(J7-Z7&lt;0,"збільшено на",IF(J7-Z7&gt;0,"зменшено на","стабільно"))</f>
        <v>#DIV/0!</v>
      </c>
      <c r="AG7" s="34" t="e">
        <f>ABS(J7-Z7)</f>
        <v>#DIV/0!</v>
      </c>
    </row>
    <row r="8" spans="1:33" ht="15">
      <c r="A8" s="16" t="s">
        <v>104</v>
      </c>
      <c r="B8" s="17"/>
      <c r="C8" s="8"/>
      <c r="D8" s="18">
        <f>SUM(D5:D7)</f>
        <v>70</v>
      </c>
      <c r="E8" s="19">
        <f>SUM(E5:E7)</f>
        <v>0</v>
      </c>
      <c r="F8" s="18">
        <f>SUM(F5:F7)</f>
        <v>44</v>
      </c>
      <c r="G8" s="18">
        <f>SUM(G5:G7)</f>
        <v>18</v>
      </c>
      <c r="H8" s="18">
        <f>SUM(H5:H7)</f>
        <v>8</v>
      </c>
      <c r="I8" s="18">
        <f>SUM(I5:I7)</f>
        <v>0</v>
      </c>
      <c r="J8" s="24">
        <f>L8+M8</f>
        <v>88.57142857142857</v>
      </c>
      <c r="K8" s="24">
        <f>(F8+0.64*G8+0.36*H8)/D8*100</f>
        <v>83.42857142857143</v>
      </c>
      <c r="L8" s="24">
        <f t="shared" si="0"/>
        <v>62.857142857142854</v>
      </c>
      <c r="M8" s="24">
        <f t="shared" si="0"/>
        <v>25.71428571428571</v>
      </c>
      <c r="N8" s="24">
        <f t="shared" si="0"/>
        <v>11.428571428571429</v>
      </c>
      <c r="O8" s="24">
        <f t="shared" si="0"/>
        <v>0</v>
      </c>
      <c r="Q8" s="16"/>
      <c r="R8" s="17"/>
      <c r="S8" s="8"/>
      <c r="T8" s="18" t="e">
        <f>SUM(#REF!)</f>
        <v>#REF!</v>
      </c>
      <c r="U8" s="19" t="e">
        <f>T8-(V8+W8+X8+Y8)</f>
        <v>#REF!</v>
      </c>
      <c r="V8" s="18" t="e">
        <f>SUM(#REF!)</f>
        <v>#REF!</v>
      </c>
      <c r="W8" s="18" t="e">
        <f>SUM(#REF!)</f>
        <v>#REF!</v>
      </c>
      <c r="X8" s="18" t="e">
        <f>SUM(#REF!)</f>
        <v>#REF!</v>
      </c>
      <c r="Y8" s="18" t="e">
        <f>SUM(#REF!)</f>
        <v>#REF!</v>
      </c>
      <c r="Z8" s="25" t="e">
        <f>AVERAGE(#REF!)</f>
        <v>#REF!</v>
      </c>
      <c r="AA8" s="25" t="e">
        <f>AVERAGE(#REF!)</f>
        <v>#REF!</v>
      </c>
      <c r="AB8" s="25" t="e">
        <f>AVERAGE(#REF!)</f>
        <v>#REF!</v>
      </c>
      <c r="AC8" s="25" t="e">
        <f>AVERAGE(#REF!)</f>
        <v>#REF!</v>
      </c>
      <c r="AD8" s="25" t="e">
        <f>AVERAGE(#REF!)</f>
        <v>#REF!</v>
      </c>
      <c r="AE8" s="25" t="e">
        <f>AVERAGE(#REF!)</f>
        <v>#REF!</v>
      </c>
      <c r="AF8" t="e">
        <f>IF(J8-Z8&lt;0,"збільшено на",IF(J8-Z8&gt;0,"зменшено на","стабільно"))</f>
        <v>#REF!</v>
      </c>
      <c r="AG8" s="34" t="e">
        <f>ABS(J8-Z8)</f>
        <v>#REF!</v>
      </c>
    </row>
    <row r="9" spans="1:33" ht="51.75" customHeight="1">
      <c r="A9" s="54" t="s">
        <v>40</v>
      </c>
      <c r="B9" s="54"/>
      <c r="C9" s="22"/>
      <c r="D9" s="22">
        <f>SUM(D8)</f>
        <v>70</v>
      </c>
      <c r="E9" s="22">
        <f>SUM(E8)</f>
        <v>0</v>
      </c>
      <c r="F9" s="22">
        <f>SUM(F8)</f>
        <v>44</v>
      </c>
      <c r="G9" s="22">
        <f>SUM(G8)</f>
        <v>18</v>
      </c>
      <c r="H9" s="22">
        <f>SUM(H8)</f>
        <v>8</v>
      </c>
      <c r="I9" s="22">
        <f>SUM(I8)</f>
        <v>0</v>
      </c>
      <c r="J9" s="23">
        <f>(F9+G9)*100/D9</f>
        <v>88.57142857142857</v>
      </c>
      <c r="K9" s="23">
        <f>(F9+0.64*G9+35*H9)*100/D9</f>
        <v>479.3142857142857</v>
      </c>
      <c r="L9" s="23">
        <f>F9*100/D9</f>
        <v>62.857142857142854</v>
      </c>
      <c r="M9" s="23">
        <f>G9*100/D9</f>
        <v>25.714285714285715</v>
      </c>
      <c r="N9" s="23">
        <f>H9*100/D9</f>
        <v>11.428571428571429</v>
      </c>
      <c r="O9" s="23">
        <f>I9*100/D9</f>
        <v>0</v>
      </c>
      <c r="Q9" s="54" t="s">
        <v>40</v>
      </c>
      <c r="R9" s="54"/>
      <c r="S9" s="22"/>
      <c r="T9" s="22" t="e">
        <f>#REF!+#REF!+#REF!+#REF!+T8</f>
        <v>#REF!</v>
      </c>
      <c r="U9" s="22" t="e">
        <f>#REF!+#REF!+#REF!+#REF!+U8</f>
        <v>#REF!</v>
      </c>
      <c r="V9" s="22" t="e">
        <f>#REF!+#REF!+#REF!+#REF!+V8</f>
        <v>#REF!</v>
      </c>
      <c r="W9" s="22" t="e">
        <f>#REF!+#REF!+#REF!+#REF!+W8</f>
        <v>#REF!</v>
      </c>
      <c r="X9" s="22" t="e">
        <f>#REF!+#REF!+#REF!+#REF!+X8</f>
        <v>#REF!</v>
      </c>
      <c r="Y9" s="22" t="e">
        <f>#REF!+#REF!+#REF!+#REF!+Y8</f>
        <v>#REF!</v>
      </c>
      <c r="Z9" s="23" t="e">
        <f>AVERAGE(#REF!,#REF!,#REF!,#REF!,Z8)</f>
        <v>#REF!</v>
      </c>
      <c r="AA9" s="23" t="e">
        <f>AVERAGE(#REF!,#REF!,#REF!,#REF!,AA8)</f>
        <v>#REF!</v>
      </c>
      <c r="AB9" s="23" t="e">
        <f>AVERAGE(#REF!,#REF!,#REF!,#REF!,AB8)</f>
        <v>#REF!</v>
      </c>
      <c r="AC9" s="23" t="e">
        <f>AVERAGE(#REF!,#REF!,#REF!,#REF!,AC8)</f>
        <v>#REF!</v>
      </c>
      <c r="AD9" s="23" t="e">
        <f>AVERAGE(#REF!,#REF!,#REF!,#REF!,AD8)</f>
        <v>#REF!</v>
      </c>
      <c r="AE9" s="23" t="e">
        <f>AVERAGE(#REF!,#REF!,#REF!,#REF!,AE8)</f>
        <v>#REF!</v>
      </c>
      <c r="AF9" t="e">
        <f>IF(J9-Z9&lt;0,"збільшено на",IF(J9-Z9&gt;0,"зменшено на","стабільно"))</f>
        <v>#REF!</v>
      </c>
      <c r="AG9" s="34" t="e">
        <f>ABS(J9-Z9)</f>
        <v>#REF!</v>
      </c>
    </row>
  </sheetData>
  <sheetProtection/>
  <mergeCells count="9">
    <mergeCell ref="T3:Y3"/>
    <mergeCell ref="Z3:AE3"/>
    <mergeCell ref="Q9:R9"/>
    <mergeCell ref="E1:I1"/>
    <mergeCell ref="J2:O2"/>
    <mergeCell ref="J3:O3"/>
    <mergeCell ref="A9:B9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9"/>
  <sheetViews>
    <sheetView zoomScale="75" zoomScaleNormal="75" zoomScalePageLayoutView="0" workbookViewId="0" topLeftCell="A1">
      <selection activeCell="I10" sqref="I10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26" max="31" width="11.0039062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80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81</v>
      </c>
      <c r="B5" s="33" t="s">
        <v>78</v>
      </c>
      <c r="C5" s="5" t="s">
        <v>20</v>
      </c>
      <c r="D5" s="5">
        <v>16</v>
      </c>
      <c r="E5" s="8">
        <v>0</v>
      </c>
      <c r="F5" s="5">
        <v>2</v>
      </c>
      <c r="G5" s="5">
        <v>6</v>
      </c>
      <c r="H5" s="5">
        <v>8</v>
      </c>
      <c r="I5" s="5">
        <v>0</v>
      </c>
      <c r="J5" s="24">
        <f>L5+M5</f>
        <v>50</v>
      </c>
      <c r="K5" s="24">
        <f>(F5+0.64*G5+0.36*H5)/D5*100</f>
        <v>54.49999999999999</v>
      </c>
      <c r="L5" s="24">
        <f aca="true" t="shared" si="0" ref="L5:O7">F5/$D5*100</f>
        <v>12.5</v>
      </c>
      <c r="M5" s="24">
        <f t="shared" si="0"/>
        <v>37.5</v>
      </c>
      <c r="N5" s="24">
        <f t="shared" si="0"/>
        <v>50</v>
      </c>
      <c r="O5" s="24">
        <f t="shared" si="0"/>
        <v>0</v>
      </c>
      <c r="Q5" s="33"/>
      <c r="R5" s="33"/>
      <c r="S5" s="5" t="s">
        <v>24</v>
      </c>
      <c r="T5" s="5"/>
      <c r="U5" s="8">
        <f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 aca="true" t="shared" si="1" ref="AC5:AE7">W5/$T5*100</f>
        <v>#DIV/0!</v>
      </c>
      <c r="AD5" s="24" t="e">
        <f t="shared" si="1"/>
        <v>#DIV/0!</v>
      </c>
      <c r="AE5" s="24" t="e">
        <f t="shared" si="1"/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1"/>
      <c r="B6" s="33"/>
      <c r="C6" s="5" t="s">
        <v>16</v>
      </c>
      <c r="D6" s="5">
        <v>15</v>
      </c>
      <c r="E6" s="8">
        <v>0</v>
      </c>
      <c r="F6" s="5">
        <v>6</v>
      </c>
      <c r="G6" s="5">
        <v>6</v>
      </c>
      <c r="H6" s="5">
        <v>1</v>
      </c>
      <c r="I6" s="5">
        <v>1</v>
      </c>
      <c r="J6" s="24">
        <f>L6+M6</f>
        <v>80</v>
      </c>
      <c r="K6" s="24">
        <f>(F6+0.64*G6+0.36*H6)/D6*100</f>
        <v>68</v>
      </c>
      <c r="L6" s="24">
        <f t="shared" si="0"/>
        <v>40</v>
      </c>
      <c r="M6" s="24">
        <f t="shared" si="0"/>
        <v>40</v>
      </c>
      <c r="N6" s="24">
        <f t="shared" si="0"/>
        <v>6.666666666666667</v>
      </c>
      <c r="O6" s="24">
        <f t="shared" si="0"/>
        <v>6.666666666666667</v>
      </c>
      <c r="Q6" s="1"/>
      <c r="R6" s="33"/>
      <c r="S6" s="5" t="s">
        <v>14</v>
      </c>
      <c r="T6" s="5"/>
      <c r="U6" s="8">
        <f>T6-(V6+W6+X6+Y6)</f>
        <v>0</v>
      </c>
      <c r="V6" s="5"/>
      <c r="W6" s="5"/>
      <c r="X6" s="5"/>
      <c r="Y6" s="5"/>
      <c r="Z6" s="24" t="e">
        <f>AB6+AC6</f>
        <v>#DIV/0!</v>
      </c>
      <c r="AA6" s="24" t="e">
        <f>(V6+0.64*W6+0.36*X6)/T6*100</f>
        <v>#DIV/0!</v>
      </c>
      <c r="AB6" s="24" t="e">
        <f>V6/$T6*100</f>
        <v>#DIV/0!</v>
      </c>
      <c r="AC6" s="24" t="e">
        <f t="shared" si="1"/>
        <v>#DIV/0!</v>
      </c>
      <c r="AD6" s="24" t="e">
        <f t="shared" si="1"/>
        <v>#DIV/0!</v>
      </c>
      <c r="AE6" s="24" t="e">
        <f t="shared" si="1"/>
        <v>#DIV/0!</v>
      </c>
      <c r="AF6" t="e">
        <f>IF(J6-Z6&lt;0,"збільшено на",IF(J6-Z6&gt;0,"зменшено на","стабільно"))</f>
        <v>#DIV/0!</v>
      </c>
      <c r="AG6" s="34" t="e">
        <f>ABS(J6-Z6)</f>
        <v>#DIV/0!</v>
      </c>
    </row>
    <row r="7" spans="1:33" ht="15">
      <c r="A7" s="1"/>
      <c r="B7" s="33"/>
      <c r="C7" s="5" t="s">
        <v>23</v>
      </c>
      <c r="D7" s="5">
        <v>14</v>
      </c>
      <c r="E7" s="8">
        <f>D7-(F7+G7+H7+I7)</f>
        <v>0</v>
      </c>
      <c r="F7" s="5">
        <v>5</v>
      </c>
      <c r="G7" s="5">
        <v>4</v>
      </c>
      <c r="H7" s="5">
        <v>2</v>
      </c>
      <c r="I7" s="5">
        <v>3</v>
      </c>
      <c r="J7" s="24">
        <f>L7+M7</f>
        <v>64.28571428571428</v>
      </c>
      <c r="K7" s="24">
        <f>(F7+0.64*G7+0.36*H7)/D7*100</f>
        <v>59.14285714285715</v>
      </c>
      <c r="L7" s="24">
        <f t="shared" si="0"/>
        <v>35.714285714285715</v>
      </c>
      <c r="M7" s="24">
        <f t="shared" si="0"/>
        <v>28.57142857142857</v>
      </c>
      <c r="N7" s="24">
        <f t="shared" si="0"/>
        <v>14.285714285714285</v>
      </c>
      <c r="O7" s="24">
        <f t="shared" si="0"/>
        <v>21.428571428571427</v>
      </c>
      <c r="Q7" s="1"/>
      <c r="R7" s="33"/>
      <c r="S7" s="5" t="s">
        <v>15</v>
      </c>
      <c r="T7" s="5"/>
      <c r="U7" s="8">
        <f>T7-(V7+W7+X7+Y7)</f>
        <v>0</v>
      </c>
      <c r="V7" s="5"/>
      <c r="W7" s="5"/>
      <c r="X7" s="5"/>
      <c r="Y7" s="5"/>
      <c r="Z7" s="24" t="e">
        <f>AB7+AC7</f>
        <v>#DIV/0!</v>
      </c>
      <c r="AA7" s="24" t="e">
        <f>(V7+0.64*W7+0.36*X7)/T7*100</f>
        <v>#DIV/0!</v>
      </c>
      <c r="AB7" s="24" t="e">
        <f>V7/$T7*100</f>
        <v>#DIV/0!</v>
      </c>
      <c r="AC7" s="24" t="e">
        <f t="shared" si="1"/>
        <v>#DIV/0!</v>
      </c>
      <c r="AD7" s="24" t="e">
        <f t="shared" si="1"/>
        <v>#DIV/0!</v>
      </c>
      <c r="AE7" s="24" t="e">
        <f t="shared" si="1"/>
        <v>#DIV/0!</v>
      </c>
      <c r="AF7" t="e">
        <f>IF(J7-Z7&lt;0,"збільшено на",IF(J7-Z7&gt;0,"зменшено на","стабільно"))</f>
        <v>#DIV/0!</v>
      </c>
      <c r="AG7" s="34" t="e">
        <f>ABS(J7-Z7)</f>
        <v>#DIV/0!</v>
      </c>
    </row>
    <row r="8" spans="1:33" ht="15">
      <c r="A8" s="16"/>
      <c r="B8" s="17"/>
      <c r="C8" s="8"/>
      <c r="D8" s="18">
        <f>SUM(D5:D7)</f>
        <v>45</v>
      </c>
      <c r="E8" s="19">
        <f>SUM(E5:E7)</f>
        <v>0</v>
      </c>
      <c r="F8" s="18">
        <f>SUM(F5:F7)</f>
        <v>13</v>
      </c>
      <c r="G8" s="18">
        <f>SUM(G5:G7)</f>
        <v>16</v>
      </c>
      <c r="H8" s="18">
        <f>SUM(H5:H7)</f>
        <v>11</v>
      </c>
      <c r="I8" s="18">
        <f>SUM(I5:I7)</f>
        <v>4</v>
      </c>
      <c r="J8" s="25">
        <f aca="true" t="shared" si="2" ref="J8:O8">AVERAGE(J5:J7)</f>
        <v>64.76190476190476</v>
      </c>
      <c r="K8" s="25">
        <f t="shared" si="2"/>
        <v>60.54761904761906</v>
      </c>
      <c r="L8" s="25">
        <f t="shared" si="2"/>
        <v>29.40476190476191</v>
      </c>
      <c r="M8" s="25">
        <f t="shared" si="2"/>
        <v>35.357142857142854</v>
      </c>
      <c r="N8" s="25">
        <f t="shared" si="2"/>
        <v>23.65079365079365</v>
      </c>
      <c r="O8" s="25">
        <f t="shared" si="2"/>
        <v>9.365079365079366</v>
      </c>
      <c r="Q8" s="16"/>
      <c r="R8" s="17"/>
      <c r="S8" s="8"/>
      <c r="T8" s="18">
        <f>SUM(T5:T7)</f>
        <v>0</v>
      </c>
      <c r="U8" s="19">
        <f>T8-(V8+W8+X8+Y8)</f>
        <v>0</v>
      </c>
      <c r="V8" s="18">
        <f>SUM(V5:V7)</f>
        <v>0</v>
      </c>
      <c r="W8" s="18">
        <f>SUM(W5:W7)</f>
        <v>0</v>
      </c>
      <c r="X8" s="18">
        <f>SUM(X5:X7)</f>
        <v>0</v>
      </c>
      <c r="Y8" s="18">
        <f>SUM(Y5:Y7)</f>
        <v>0</v>
      </c>
      <c r="Z8" s="25" t="e">
        <f aca="true" t="shared" si="3" ref="Z8:AE8">AVERAGE(Z5:Z7)</f>
        <v>#DIV/0!</v>
      </c>
      <c r="AA8" s="25" t="e">
        <f t="shared" si="3"/>
        <v>#DIV/0!</v>
      </c>
      <c r="AB8" s="25" t="e">
        <f t="shared" si="3"/>
        <v>#DIV/0!</v>
      </c>
      <c r="AC8" s="25" t="e">
        <f t="shared" si="3"/>
        <v>#DIV/0!</v>
      </c>
      <c r="AD8" s="25" t="e">
        <f t="shared" si="3"/>
        <v>#DIV/0!</v>
      </c>
      <c r="AE8" s="25" t="e">
        <f t="shared" si="3"/>
        <v>#DIV/0!</v>
      </c>
      <c r="AF8" t="e">
        <f>IF(J8-Z8&lt;0,"збільшено на",IF(J8-Z8&gt;0,"зменшено на","стабільно"))</f>
        <v>#DIV/0!</v>
      </c>
      <c r="AG8" s="34" t="e">
        <f>ABS(J8-Z8)</f>
        <v>#DIV/0!</v>
      </c>
    </row>
    <row r="9" spans="1:33" ht="51.75" customHeight="1">
      <c r="A9" s="54" t="s">
        <v>40</v>
      </c>
      <c r="B9" s="54"/>
      <c r="C9" s="22"/>
      <c r="D9" s="22">
        <f>SUM(D8)</f>
        <v>45</v>
      </c>
      <c r="E9" s="22">
        <f>SUM(E8)</f>
        <v>0</v>
      </c>
      <c r="F9" s="22">
        <f>SUM(F8)</f>
        <v>13</v>
      </c>
      <c r="G9" s="22">
        <f>SUM(G8)</f>
        <v>16</v>
      </c>
      <c r="H9" s="22">
        <f>SUM(H8)</f>
        <v>11</v>
      </c>
      <c r="I9" s="22">
        <f>SUM(I8)</f>
        <v>4</v>
      </c>
      <c r="J9" s="23">
        <f>(F9+G9)*100/D9</f>
        <v>64.44444444444444</v>
      </c>
      <c r="K9" s="23">
        <f>(F9+0.64*G9+0.36*H9)*100/D9</f>
        <v>60.44444444444446</v>
      </c>
      <c r="L9" s="23">
        <f>F9*100/D9</f>
        <v>28.88888888888889</v>
      </c>
      <c r="M9" s="23">
        <f>G9*100/D9</f>
        <v>35.55555555555556</v>
      </c>
      <c r="N9" s="23">
        <f>H9*100/D9</f>
        <v>24.444444444444443</v>
      </c>
      <c r="O9" s="23">
        <f>I9*100/D9</f>
        <v>8.88888888888889</v>
      </c>
      <c r="Q9" s="54" t="s">
        <v>40</v>
      </c>
      <c r="R9" s="54"/>
      <c r="S9" s="22"/>
      <c r="T9" s="22" t="e">
        <f>#REF!+T8+#REF!</f>
        <v>#REF!</v>
      </c>
      <c r="U9" s="22" t="e">
        <f>#REF!+U8+#REF!</f>
        <v>#REF!</v>
      </c>
      <c r="V9" s="22" t="e">
        <f>#REF!+V8+#REF!</f>
        <v>#REF!</v>
      </c>
      <c r="W9" s="22" t="e">
        <f>#REF!+W8+#REF!</f>
        <v>#REF!</v>
      </c>
      <c r="X9" s="22" t="e">
        <f>#REF!+X8+#REF!</f>
        <v>#REF!</v>
      </c>
      <c r="Y9" s="22" t="e">
        <f>#REF!+Y8+#REF!</f>
        <v>#REF!</v>
      </c>
      <c r="Z9" s="23" t="e">
        <f>AVERAGE(#REF!,Z8,#REF!)</f>
        <v>#REF!</v>
      </c>
      <c r="AA9" s="23" t="e">
        <f>AVERAGE(#REF!,AA8,#REF!)</f>
        <v>#REF!</v>
      </c>
      <c r="AB9" s="23" t="e">
        <f>AVERAGE(#REF!,AB8,#REF!)</f>
        <v>#REF!</v>
      </c>
      <c r="AC9" s="23" t="e">
        <f>AVERAGE(#REF!,AC8,#REF!)</f>
        <v>#REF!</v>
      </c>
      <c r="AD9" s="23" t="e">
        <f>AVERAGE(#REF!,AD8,#REF!)</f>
        <v>#REF!</v>
      </c>
      <c r="AE9" s="23" t="e">
        <f>AVERAGE(#REF!,AE8,#REF!)</f>
        <v>#REF!</v>
      </c>
      <c r="AF9" t="e">
        <f>IF(J9-Z9&lt;0,"збільшено на",IF(J9-Z9&gt;0,"зменшено на","стабільно"))</f>
        <v>#REF!</v>
      </c>
      <c r="AG9" s="34" t="e">
        <f>ABS(J9-Z9)</f>
        <v>#REF!</v>
      </c>
    </row>
  </sheetData>
  <sheetProtection/>
  <mergeCells count="9">
    <mergeCell ref="T3:Y3"/>
    <mergeCell ref="Z3:AE3"/>
    <mergeCell ref="Q9:R9"/>
    <mergeCell ref="E1:I1"/>
    <mergeCell ref="J2:O2"/>
    <mergeCell ref="J3:O3"/>
    <mergeCell ref="A9:B9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7"/>
  <sheetViews>
    <sheetView zoomScale="75" zoomScaleNormal="75" zoomScalePageLayoutView="0" workbookViewId="0" topLeftCell="A1">
      <selection activeCell="O6" sqref="O6:O7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4.2812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26" max="31" width="9.851562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58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58</v>
      </c>
      <c r="B5" s="33" t="s">
        <v>82</v>
      </c>
      <c r="C5" s="5" t="s">
        <v>23</v>
      </c>
      <c r="D5" s="5">
        <v>14</v>
      </c>
      <c r="E5" s="8">
        <f>D5-(F5+G5+H5+I5)</f>
        <v>0</v>
      </c>
      <c r="F5" s="5">
        <v>3</v>
      </c>
      <c r="G5" s="5">
        <v>5</v>
      </c>
      <c r="H5" s="5">
        <v>4</v>
      </c>
      <c r="I5" s="5">
        <v>2</v>
      </c>
      <c r="J5" s="24">
        <f>L5+M5</f>
        <v>57.14285714285714</v>
      </c>
      <c r="K5" s="24">
        <f>(F5+0.64*G5+0.36*H5)/D5*100</f>
        <v>54.57142857142857</v>
      </c>
      <c r="L5" s="24">
        <f aca="true" t="shared" si="0" ref="L5:O7">F5/$D5*100</f>
        <v>21.428571428571427</v>
      </c>
      <c r="M5" s="24">
        <f t="shared" si="0"/>
        <v>35.714285714285715</v>
      </c>
      <c r="N5" s="24">
        <f t="shared" si="0"/>
        <v>28.57142857142857</v>
      </c>
      <c r="O5" s="24">
        <f t="shared" si="0"/>
        <v>14.285714285714285</v>
      </c>
      <c r="Q5" s="33"/>
      <c r="R5" s="33"/>
      <c r="S5" s="5" t="s">
        <v>20</v>
      </c>
      <c r="T5" s="5"/>
      <c r="U5" s="8">
        <f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>W5/$T5*100</f>
        <v>#DIV/0!</v>
      </c>
      <c r="AD5" s="24" t="e">
        <f>X5/$T5*100</f>
        <v>#DIV/0!</v>
      </c>
      <c r="AE5" s="24" t="e">
        <f>Y5/$T5*100</f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16"/>
      <c r="B6" s="17"/>
      <c r="C6" s="8"/>
      <c r="D6" s="18">
        <f>SUM(D5)</f>
        <v>14</v>
      </c>
      <c r="E6" s="21">
        <v>0</v>
      </c>
      <c r="F6" s="18">
        <f>SUM(F5)</f>
        <v>3</v>
      </c>
      <c r="G6" s="18">
        <f>SUM(G5)</f>
        <v>5</v>
      </c>
      <c r="H6" s="18">
        <f>SUM(H5)</f>
        <v>4</v>
      </c>
      <c r="I6" s="18">
        <f>SUM(I5)</f>
        <v>2</v>
      </c>
      <c r="J6" s="24">
        <f>L6+M6</f>
        <v>57.14285714285714</v>
      </c>
      <c r="K6" s="24">
        <f>(F6+0.64*G6+0.36*H6)/D6*100</f>
        <v>54.57142857142857</v>
      </c>
      <c r="L6" s="24">
        <f t="shared" si="0"/>
        <v>21.428571428571427</v>
      </c>
      <c r="M6" s="24">
        <f t="shared" si="0"/>
        <v>35.714285714285715</v>
      </c>
      <c r="N6" s="24">
        <f t="shared" si="0"/>
        <v>28.57142857142857</v>
      </c>
      <c r="O6" s="24">
        <f t="shared" si="0"/>
        <v>14.285714285714285</v>
      </c>
      <c r="Q6" s="16"/>
      <c r="R6" s="17"/>
      <c r="S6" s="8"/>
      <c r="T6" s="18" t="e">
        <f>SUM(#REF!)</f>
        <v>#REF!</v>
      </c>
      <c r="U6" s="21" t="e">
        <f>T6-(V6+W6+X6+Y6)</f>
        <v>#REF!</v>
      </c>
      <c r="V6" s="18" t="e">
        <f>SUM(#REF!)</f>
        <v>#REF!</v>
      </c>
      <c r="W6" s="18" t="e">
        <f>SUM(#REF!)</f>
        <v>#REF!</v>
      </c>
      <c r="X6" s="18" t="e">
        <f>SUM(#REF!)</f>
        <v>#REF!</v>
      </c>
      <c r="Y6" s="18" t="e">
        <f>SUM(#REF!)</f>
        <v>#REF!</v>
      </c>
      <c r="Z6" s="25" t="e">
        <f>AVERAGE(#REF!)</f>
        <v>#REF!</v>
      </c>
      <c r="AA6" s="25" t="e">
        <f>AVERAGE(#REF!)</f>
        <v>#REF!</v>
      </c>
      <c r="AB6" s="25" t="e">
        <f>AVERAGE(#REF!)</f>
        <v>#REF!</v>
      </c>
      <c r="AC6" s="25" t="e">
        <f>AVERAGE(#REF!)</f>
        <v>#REF!</v>
      </c>
      <c r="AD6" s="25" t="e">
        <f>AVERAGE(#REF!)</f>
        <v>#REF!</v>
      </c>
      <c r="AE6" s="25" t="e">
        <f>AVERAGE(#REF!)</f>
        <v>#REF!</v>
      </c>
      <c r="AF6" t="e">
        <f>IF(J6-Z6&lt;0,"збільшено на",IF(J6-Z6&gt;0,"зменшено на","стабільно"))</f>
        <v>#REF!</v>
      </c>
      <c r="AG6" s="34" t="e">
        <f>ABS(J6-Z6)</f>
        <v>#REF!</v>
      </c>
    </row>
    <row r="7" spans="1:33" ht="51.75" customHeight="1">
      <c r="A7" s="54" t="s">
        <v>40</v>
      </c>
      <c r="B7" s="54"/>
      <c r="C7" s="22"/>
      <c r="D7" s="22">
        <f>SUM(D6)</f>
        <v>14</v>
      </c>
      <c r="E7" s="22">
        <f>SUM(E6)</f>
        <v>0</v>
      </c>
      <c r="F7" s="22">
        <f>SUM(F6)</f>
        <v>3</v>
      </c>
      <c r="G7" s="22">
        <f>SUM(G6)</f>
        <v>5</v>
      </c>
      <c r="H7" s="22">
        <f>SUM(H6)</f>
        <v>4</v>
      </c>
      <c r="I7" s="22">
        <f>SUM(I6)</f>
        <v>2</v>
      </c>
      <c r="J7" s="24">
        <f>L7+M7</f>
        <v>57.14285714285714</v>
      </c>
      <c r="K7" s="24">
        <f>(F7+0.64*G7+0.36*H7)/D7*100</f>
        <v>54.57142857142857</v>
      </c>
      <c r="L7" s="24">
        <f t="shared" si="0"/>
        <v>21.428571428571427</v>
      </c>
      <c r="M7" s="24">
        <f t="shared" si="0"/>
        <v>35.714285714285715</v>
      </c>
      <c r="N7" s="24">
        <f t="shared" si="0"/>
        <v>28.57142857142857</v>
      </c>
      <c r="O7" s="24">
        <f t="shared" si="0"/>
        <v>14.285714285714285</v>
      </c>
      <c r="Q7" s="54" t="s">
        <v>40</v>
      </c>
      <c r="R7" s="54"/>
      <c r="S7" s="22"/>
      <c r="T7" s="22" t="e">
        <f>#REF!+T6</f>
        <v>#REF!</v>
      </c>
      <c r="U7" s="22" t="e">
        <f>#REF!+U6</f>
        <v>#REF!</v>
      </c>
      <c r="V7" s="22" t="e">
        <f>#REF!+V6</f>
        <v>#REF!</v>
      </c>
      <c r="W7" s="22" t="e">
        <f>#REF!+W6</f>
        <v>#REF!</v>
      </c>
      <c r="X7" s="22" t="e">
        <f>#REF!+X6</f>
        <v>#REF!</v>
      </c>
      <c r="Y7" s="22" t="e">
        <f>#REF!+Y6</f>
        <v>#REF!</v>
      </c>
      <c r="Z7" s="23" t="e">
        <f>AVERAGE(#REF!,Z6)</f>
        <v>#REF!</v>
      </c>
      <c r="AA7" s="23" t="e">
        <f>AVERAGE(#REF!,AA6)</f>
        <v>#REF!</v>
      </c>
      <c r="AB7" s="23" t="e">
        <f>AVERAGE(#REF!,AB6)</f>
        <v>#REF!</v>
      </c>
      <c r="AC7" s="23" t="e">
        <f>AVERAGE(#REF!,AC6)</f>
        <v>#REF!</v>
      </c>
      <c r="AD7" s="23" t="e">
        <f>AVERAGE(#REF!,AD6)</f>
        <v>#REF!</v>
      </c>
      <c r="AE7" s="23" t="e">
        <f>AVERAGE(#REF!,AE6)</f>
        <v>#REF!</v>
      </c>
      <c r="AF7" t="e">
        <f>IF(J7-Z7&lt;0,"збільшено на",IF(J7-Z7&gt;0,"зменшено на","стабільно"))</f>
        <v>#REF!</v>
      </c>
      <c r="AG7" s="34" t="e">
        <f>ABS(J7-Z7)</f>
        <v>#REF!</v>
      </c>
    </row>
  </sheetData>
  <sheetProtection/>
  <mergeCells count="9">
    <mergeCell ref="T3:Y3"/>
    <mergeCell ref="Z3:AE3"/>
    <mergeCell ref="Q7:R7"/>
    <mergeCell ref="E1:I1"/>
    <mergeCell ref="J2:O2"/>
    <mergeCell ref="J3:O3"/>
    <mergeCell ref="A7:B7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6"/>
  <sheetViews>
    <sheetView zoomScale="75" zoomScaleNormal="75" zoomScalePageLayoutView="0" workbookViewId="0" topLeftCell="A1">
      <selection activeCell="N12" sqref="N12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7" width="11.57421875" style="0" customWidth="1"/>
    <col min="18" max="18" width="14.140625" style="0" customWidth="1"/>
    <col min="26" max="31" width="9.851562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59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60</v>
      </c>
      <c r="B5" s="33" t="s">
        <v>82</v>
      </c>
      <c r="C5" s="5" t="s">
        <v>23</v>
      </c>
      <c r="D5" s="5">
        <v>14</v>
      </c>
      <c r="E5" s="8">
        <f>D5-(F5+G5+H5+I5)</f>
        <v>0</v>
      </c>
      <c r="F5" s="5">
        <v>0</v>
      </c>
      <c r="G5" s="5">
        <v>4</v>
      </c>
      <c r="H5" s="5">
        <v>6</v>
      </c>
      <c r="I5" s="5">
        <v>4</v>
      </c>
      <c r="J5" s="24">
        <f>L5+M5</f>
        <v>28.57142857142857</v>
      </c>
      <c r="K5" s="24">
        <f>(F5+0.64*G5+0.36*H5)/D5*100</f>
        <v>33.71428571428572</v>
      </c>
      <c r="L5" s="24">
        <f>F5/$D5*100</f>
        <v>0</v>
      </c>
      <c r="M5" s="24">
        <f>G5/$D5*100</f>
        <v>28.57142857142857</v>
      </c>
      <c r="N5" s="24">
        <f>H5/$D5*100</f>
        <v>42.857142857142854</v>
      </c>
      <c r="O5" s="24">
        <f>I5/$D5*100</f>
        <v>28.57142857142857</v>
      </c>
      <c r="Q5" s="33"/>
      <c r="R5" s="33"/>
      <c r="S5" s="5" t="s">
        <v>20</v>
      </c>
      <c r="T5" s="5"/>
      <c r="U5" s="8">
        <f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>W5/$T5*100</f>
        <v>#DIV/0!</v>
      </c>
      <c r="AD5" s="24" t="e">
        <f>X5/$T5*100</f>
        <v>#DIV/0!</v>
      </c>
      <c r="AE5" s="24" t="e">
        <f>Y5/$T5*100</f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51.75" customHeight="1">
      <c r="A6" s="54" t="s">
        <v>40</v>
      </c>
      <c r="B6" s="54"/>
      <c r="C6" s="22"/>
      <c r="D6" s="22">
        <f>SUM(D5)</f>
        <v>14</v>
      </c>
      <c r="E6" s="22">
        <f>SUM(E5)</f>
        <v>0</v>
      </c>
      <c r="F6" s="22">
        <f>SUM(F5)</f>
        <v>0</v>
      </c>
      <c r="G6" s="22">
        <f>SUM(G5)</f>
        <v>4</v>
      </c>
      <c r="H6" s="22">
        <f>SUM(H5)</f>
        <v>6</v>
      </c>
      <c r="I6" s="22">
        <f>SUM(I5)</f>
        <v>4</v>
      </c>
      <c r="J6" s="23">
        <f>(F6+G6)*100/D6</f>
        <v>28.571428571428573</v>
      </c>
      <c r="K6" s="23">
        <f>(F6+0.64*G6+0.36*H6)*100/D6</f>
        <v>33.714285714285715</v>
      </c>
      <c r="L6" s="23">
        <f>F6*100/D6</f>
        <v>0</v>
      </c>
      <c r="M6" s="23">
        <f>G6*100/D6</f>
        <v>28.571428571428573</v>
      </c>
      <c r="N6" s="23">
        <f>H6*100/D6</f>
        <v>42.857142857142854</v>
      </c>
      <c r="O6" s="23">
        <f>I6*100/D6</f>
        <v>28.571428571428573</v>
      </c>
      <c r="Q6" s="54" t="s">
        <v>40</v>
      </c>
      <c r="R6" s="54"/>
      <c r="S6" s="22"/>
      <c r="T6" s="22" t="e">
        <f>#REF!+#REF!</f>
        <v>#REF!</v>
      </c>
      <c r="U6" s="22" t="e">
        <f>#REF!+#REF!</f>
        <v>#REF!</v>
      </c>
      <c r="V6" s="22" t="e">
        <f>#REF!+#REF!</f>
        <v>#REF!</v>
      </c>
      <c r="W6" s="22" t="e">
        <f>#REF!+#REF!</f>
        <v>#REF!</v>
      </c>
      <c r="X6" s="22" t="e">
        <f>#REF!+#REF!</f>
        <v>#REF!</v>
      </c>
      <c r="Y6" s="22" t="e">
        <f>#REF!+#REF!</f>
        <v>#REF!</v>
      </c>
      <c r="Z6" s="23" t="e">
        <f>AVERAGE(#REF!,#REF!)</f>
        <v>#REF!</v>
      </c>
      <c r="AA6" s="23" t="e">
        <f>AVERAGE(#REF!,#REF!)</f>
        <v>#REF!</v>
      </c>
      <c r="AB6" s="23" t="e">
        <f>AVERAGE(#REF!,#REF!)</f>
        <v>#REF!</v>
      </c>
      <c r="AC6" s="23" t="e">
        <f>AVERAGE(#REF!,#REF!)</f>
        <v>#REF!</v>
      </c>
      <c r="AD6" s="23" t="e">
        <f>AVERAGE(#REF!,#REF!)</f>
        <v>#REF!</v>
      </c>
      <c r="AE6" s="23" t="e">
        <f>AVERAGE(#REF!,#REF!)</f>
        <v>#REF!</v>
      </c>
      <c r="AF6" t="e">
        <f>IF(J6-Z6&lt;0,"збільшено на",IF(J6-Z6&gt;0,"зменшено на","стабільно"))</f>
        <v>#REF!</v>
      </c>
      <c r="AG6" s="34" t="e">
        <f>ABS(J6-Z6)</f>
        <v>#REF!</v>
      </c>
    </row>
  </sheetData>
  <sheetProtection/>
  <mergeCells count="9">
    <mergeCell ref="T3:Y3"/>
    <mergeCell ref="Z3:AE3"/>
    <mergeCell ref="Q6:R6"/>
    <mergeCell ref="E1:I1"/>
    <mergeCell ref="J2:O2"/>
    <mergeCell ref="J3:O3"/>
    <mergeCell ref="A6:B6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6"/>
  <sheetViews>
    <sheetView zoomScale="75" zoomScaleNormal="75" zoomScalePageLayoutView="0" workbookViewId="0" topLeftCell="A1">
      <selection activeCell="N12" sqref="N12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7" width="12.7109375" style="0" customWidth="1"/>
    <col min="18" max="18" width="15.7109375" style="0" customWidth="1"/>
    <col min="26" max="31" width="10.8515625" style="0" customWidth="1"/>
  </cols>
  <sheetData>
    <row r="1" spans="1:11" ht="42" customHeight="1">
      <c r="A1" s="15" t="s">
        <v>36</v>
      </c>
      <c r="E1" s="60" t="s">
        <v>84</v>
      </c>
      <c r="F1" s="60"/>
      <c r="G1" s="60"/>
      <c r="H1" s="60"/>
      <c r="I1" s="60"/>
      <c r="J1" s="15" t="s">
        <v>37</v>
      </c>
      <c r="K1" s="35" t="s">
        <v>85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83</v>
      </c>
      <c r="B5" s="33" t="s">
        <v>95</v>
      </c>
      <c r="C5" s="5" t="s">
        <v>23</v>
      </c>
      <c r="D5" s="5">
        <v>14</v>
      </c>
      <c r="E5" s="8">
        <f>D5-(F5+G5+H5+I5)</f>
        <v>0</v>
      </c>
      <c r="F5" s="5">
        <v>0</v>
      </c>
      <c r="G5" s="5">
        <v>9</v>
      </c>
      <c r="H5" s="5">
        <v>4</v>
      </c>
      <c r="I5" s="5">
        <v>1</v>
      </c>
      <c r="J5" s="24">
        <f>L5+M5</f>
        <v>64.28571428571429</v>
      </c>
      <c r="K5" s="24">
        <f>(F5+0.64*G5+0.36*H5)/D5*100</f>
        <v>51.42857142857142</v>
      </c>
      <c r="L5" s="24">
        <f>F5/$D5*100</f>
        <v>0</v>
      </c>
      <c r="M5" s="24">
        <f>G5/$D5*100</f>
        <v>64.28571428571429</v>
      </c>
      <c r="N5" s="24">
        <f>H5/$D5*100</f>
        <v>28.57142857142857</v>
      </c>
      <c r="O5" s="24">
        <f>I5/$D5*100</f>
        <v>7.142857142857142</v>
      </c>
      <c r="Q5" s="33"/>
      <c r="R5" s="33"/>
      <c r="S5" s="5" t="s">
        <v>20</v>
      </c>
      <c r="T5" s="5"/>
      <c r="U5" s="8">
        <f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>W5/$T5*100</f>
        <v>#DIV/0!</v>
      </c>
      <c r="AD5" s="24" t="e">
        <f>X5/$T5*100</f>
        <v>#DIV/0!</v>
      </c>
      <c r="AE5" s="24" t="e">
        <f>Y5/$T5*100</f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51.75" customHeight="1">
      <c r="A6" s="54" t="s">
        <v>40</v>
      </c>
      <c r="B6" s="54"/>
      <c r="C6" s="22"/>
      <c r="D6" s="22">
        <f>SUM(D5)</f>
        <v>14</v>
      </c>
      <c r="E6" s="22">
        <f>SUM(E5)</f>
        <v>0</v>
      </c>
      <c r="F6" s="22">
        <f>SUM(F5)</f>
        <v>0</v>
      </c>
      <c r="G6" s="22">
        <f>SUM(G5)</f>
        <v>9</v>
      </c>
      <c r="H6" s="22">
        <f>SUM(H5)</f>
        <v>4</v>
      </c>
      <c r="I6" s="22">
        <f>SUM(I5)</f>
        <v>1</v>
      </c>
      <c r="J6" s="23">
        <f>(F6+G6)*100/D6</f>
        <v>64.28571428571429</v>
      </c>
      <c r="K6" s="23">
        <f>(F6+0.64*G6+0.36*H6)*100/D6</f>
        <v>51.42857142857142</v>
      </c>
      <c r="L6" s="23">
        <f>F6+100/D6</f>
        <v>7.142857142857143</v>
      </c>
      <c r="M6" s="23">
        <f>G6*100/D6</f>
        <v>64.28571428571429</v>
      </c>
      <c r="N6" s="23">
        <f>H6*100/D6</f>
        <v>28.571428571428573</v>
      </c>
      <c r="O6" s="23">
        <f>I6*100/D6</f>
        <v>7.142857142857143</v>
      </c>
      <c r="Q6" s="54" t="s">
        <v>40</v>
      </c>
      <c r="R6" s="54"/>
      <c r="S6" s="22"/>
      <c r="T6" s="22" t="e">
        <f>#REF!+#REF!</f>
        <v>#REF!</v>
      </c>
      <c r="U6" s="22" t="e">
        <f>#REF!+#REF!</f>
        <v>#REF!</v>
      </c>
      <c r="V6" s="22" t="e">
        <f>#REF!+#REF!</f>
        <v>#REF!</v>
      </c>
      <c r="W6" s="22" t="e">
        <f>#REF!+#REF!</f>
        <v>#REF!</v>
      </c>
      <c r="X6" s="22" t="e">
        <f>#REF!+#REF!</f>
        <v>#REF!</v>
      </c>
      <c r="Y6" s="22" t="e">
        <f>#REF!+#REF!</f>
        <v>#REF!</v>
      </c>
      <c r="Z6" s="23" t="e">
        <f>AVERAGE(#REF!,#REF!)</f>
        <v>#REF!</v>
      </c>
      <c r="AA6" s="23" t="e">
        <f>AVERAGE(#REF!,#REF!)</f>
        <v>#REF!</v>
      </c>
      <c r="AB6" s="23" t="e">
        <f>AVERAGE(#REF!,#REF!)</f>
        <v>#REF!</v>
      </c>
      <c r="AC6" s="23" t="e">
        <f>AVERAGE(#REF!,#REF!)</f>
        <v>#REF!</v>
      </c>
      <c r="AD6" s="23" t="e">
        <f>AVERAGE(#REF!,#REF!)</f>
        <v>#REF!</v>
      </c>
      <c r="AE6" s="23" t="e">
        <f>AVERAGE(#REF!,#REF!)</f>
        <v>#REF!</v>
      </c>
      <c r="AF6" t="e">
        <f>IF(J6-Z6&lt;0,"збільшено на",IF(J6-Z6&gt;0,"зменшено на","стабільно"))</f>
        <v>#REF!</v>
      </c>
      <c r="AG6" s="34" t="e">
        <f>ABS(J6-Z6)</f>
        <v>#REF!</v>
      </c>
    </row>
  </sheetData>
  <sheetProtection/>
  <mergeCells count="9">
    <mergeCell ref="T3:Y3"/>
    <mergeCell ref="Z3:AE3"/>
    <mergeCell ref="Q6:R6"/>
    <mergeCell ref="E1:I1"/>
    <mergeCell ref="J2:O2"/>
    <mergeCell ref="J3:O3"/>
    <mergeCell ref="A6:B6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8"/>
  <sheetViews>
    <sheetView zoomScale="75" zoomScaleNormal="75" zoomScalePageLayoutView="0" workbookViewId="0" topLeftCell="A1">
      <selection activeCell="M16" sqref="M16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7" width="14.00390625" style="0" customWidth="1"/>
    <col min="18" max="18" width="14.57421875" style="0" customWidth="1"/>
    <col min="26" max="31" width="10.2812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61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62</v>
      </c>
      <c r="B5" s="33" t="s">
        <v>71</v>
      </c>
      <c r="C5" s="5" t="s">
        <v>20</v>
      </c>
      <c r="D5" s="5">
        <v>16</v>
      </c>
      <c r="E5" s="8">
        <v>0</v>
      </c>
      <c r="F5" s="5">
        <v>0</v>
      </c>
      <c r="G5" s="5">
        <v>10</v>
      </c>
      <c r="H5" s="5">
        <v>6</v>
      </c>
      <c r="I5" s="5">
        <v>0</v>
      </c>
      <c r="J5" s="24">
        <f>L5+M5</f>
        <v>62.5</v>
      </c>
      <c r="K5" s="24">
        <f>(F5+0.64*G5+0.36*H5)/D5*100</f>
        <v>53.5</v>
      </c>
      <c r="L5" s="24">
        <f aca="true" t="shared" si="0" ref="L5:O7">F5/$D5*100</f>
        <v>0</v>
      </c>
      <c r="M5" s="24">
        <f t="shared" si="0"/>
        <v>62.5</v>
      </c>
      <c r="N5" s="24">
        <f t="shared" si="0"/>
        <v>37.5</v>
      </c>
      <c r="O5" s="24">
        <f t="shared" si="0"/>
        <v>0</v>
      </c>
      <c r="Q5" s="33"/>
      <c r="R5" s="33"/>
      <c r="S5" s="5" t="s">
        <v>20</v>
      </c>
      <c r="T5" s="5"/>
      <c r="U5" s="8">
        <f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 aca="true" t="shared" si="1" ref="AC5:AE7">W5/$T5*100</f>
        <v>#DIV/0!</v>
      </c>
      <c r="AD5" s="24" t="e">
        <f t="shared" si="1"/>
        <v>#DIV/0!</v>
      </c>
      <c r="AE5" s="24" t="e">
        <f t="shared" si="1"/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1"/>
      <c r="B6" s="33"/>
      <c r="C6" s="5" t="s">
        <v>16</v>
      </c>
      <c r="D6" s="5">
        <v>15</v>
      </c>
      <c r="E6" s="8">
        <v>0</v>
      </c>
      <c r="F6" s="5">
        <v>0</v>
      </c>
      <c r="G6" s="5">
        <v>7</v>
      </c>
      <c r="H6" s="5">
        <v>8</v>
      </c>
      <c r="I6" s="5">
        <v>0</v>
      </c>
      <c r="J6" s="24">
        <f>L6+M6</f>
        <v>46.666666666666664</v>
      </c>
      <c r="K6" s="24">
        <f>(F6+0.64*G6+0.36*H6)/D6*100</f>
        <v>49.06666666666667</v>
      </c>
      <c r="L6" s="24">
        <f t="shared" si="0"/>
        <v>0</v>
      </c>
      <c r="M6" s="24">
        <f t="shared" si="0"/>
        <v>46.666666666666664</v>
      </c>
      <c r="N6" s="24">
        <f t="shared" si="0"/>
        <v>53.333333333333336</v>
      </c>
      <c r="O6" s="24">
        <f t="shared" si="0"/>
        <v>0</v>
      </c>
      <c r="Q6" s="1"/>
      <c r="R6" s="33"/>
      <c r="S6" s="5" t="s">
        <v>16</v>
      </c>
      <c r="T6" s="5"/>
      <c r="U6" s="8">
        <f>T6-(V6+W6+X6+Y6)</f>
        <v>0</v>
      </c>
      <c r="V6" s="5"/>
      <c r="W6" s="5"/>
      <c r="X6" s="5"/>
      <c r="Y6" s="5"/>
      <c r="Z6" s="24" t="e">
        <f>AB6+AC6</f>
        <v>#DIV/0!</v>
      </c>
      <c r="AA6" s="24" t="e">
        <f>(V6+0.64*W6+0.36*X6)/T6*100</f>
        <v>#DIV/0!</v>
      </c>
      <c r="AB6" s="24" t="e">
        <f>V6/$T6*100</f>
        <v>#DIV/0!</v>
      </c>
      <c r="AC6" s="24" t="e">
        <f t="shared" si="1"/>
        <v>#DIV/0!</v>
      </c>
      <c r="AD6" s="24" t="e">
        <f t="shared" si="1"/>
        <v>#DIV/0!</v>
      </c>
      <c r="AE6" s="24" t="e">
        <f t="shared" si="1"/>
        <v>#DIV/0!</v>
      </c>
      <c r="AF6" t="e">
        <f>IF(J6-Z6&lt;0,"збільшено на",IF(J6-Z6&gt;0,"зменшено на","стабільно"))</f>
        <v>#DIV/0!</v>
      </c>
      <c r="AG6" s="34" t="e">
        <f>ABS(J6-Z6)</f>
        <v>#DIV/0!</v>
      </c>
    </row>
    <row r="7" spans="1:33" ht="15">
      <c r="A7" s="1"/>
      <c r="B7" s="33"/>
      <c r="C7" s="5" t="s">
        <v>23</v>
      </c>
      <c r="D7" s="5">
        <v>14</v>
      </c>
      <c r="E7" s="8">
        <f>D7-(F7+G7+H7+I7)</f>
        <v>0</v>
      </c>
      <c r="F7" s="5">
        <v>0</v>
      </c>
      <c r="G7" s="5">
        <v>9</v>
      </c>
      <c r="H7" s="5">
        <v>5</v>
      </c>
      <c r="I7" s="5">
        <v>0</v>
      </c>
      <c r="J7" s="24">
        <f>L7+M7</f>
        <v>64.28571428571429</v>
      </c>
      <c r="K7" s="24">
        <f>(F7+0.64*G7+0.36*H7)/D7*100</f>
        <v>53.99999999999999</v>
      </c>
      <c r="L7" s="24">
        <f t="shared" si="0"/>
        <v>0</v>
      </c>
      <c r="M7" s="24">
        <f t="shared" si="0"/>
        <v>64.28571428571429</v>
      </c>
      <c r="N7" s="24">
        <f t="shared" si="0"/>
        <v>35.714285714285715</v>
      </c>
      <c r="O7" s="24">
        <f t="shared" si="0"/>
        <v>0</v>
      </c>
      <c r="Q7" s="1"/>
      <c r="R7" s="33"/>
      <c r="S7" s="5" t="s">
        <v>21</v>
      </c>
      <c r="T7" s="5"/>
      <c r="U7" s="8">
        <f>T7-(V7+W7+X7+Y7)</f>
        <v>0</v>
      </c>
      <c r="V7" s="5"/>
      <c r="W7" s="5"/>
      <c r="X7" s="5"/>
      <c r="Y7" s="5"/>
      <c r="Z7" s="24" t="e">
        <f>AB7+AC7</f>
        <v>#DIV/0!</v>
      </c>
      <c r="AA7" s="24" t="e">
        <f>(V7+0.64*W7+0.36*X7)/T7*100</f>
        <v>#DIV/0!</v>
      </c>
      <c r="AB7" s="24" t="e">
        <f>V7/$T7*100</f>
        <v>#DIV/0!</v>
      </c>
      <c r="AC7" s="24" t="e">
        <f t="shared" si="1"/>
        <v>#DIV/0!</v>
      </c>
      <c r="AD7" s="24" t="e">
        <f t="shared" si="1"/>
        <v>#DIV/0!</v>
      </c>
      <c r="AE7" s="24" t="e">
        <f t="shared" si="1"/>
        <v>#DIV/0!</v>
      </c>
      <c r="AF7" t="e">
        <f>IF(J7-Z7&lt;0,"збільшено на",IF(J7-Z7&gt;0,"зменшено на","стабільно"))</f>
        <v>#DIV/0!</v>
      </c>
      <c r="AG7" s="34" t="e">
        <f>ABS(J7-Z7)</f>
        <v>#DIV/0!</v>
      </c>
    </row>
    <row r="8" spans="1:33" ht="51.75" customHeight="1">
      <c r="A8" s="54" t="s">
        <v>40</v>
      </c>
      <c r="B8" s="54"/>
      <c r="C8" s="22"/>
      <c r="D8" s="22">
        <f>SUM(D5:D7)</f>
        <v>45</v>
      </c>
      <c r="E8" s="22">
        <f>SUM(E5:E7)</f>
        <v>0</v>
      </c>
      <c r="F8" s="22">
        <f>SUM(F5:F7)</f>
        <v>0</v>
      </c>
      <c r="G8" s="22">
        <f>SUM(G5:G7)</f>
        <v>26</v>
      </c>
      <c r="H8" s="22">
        <f>SUM(H5:H7)</f>
        <v>19</v>
      </c>
      <c r="I8" s="22">
        <f>SUM(I5:I7)</f>
        <v>0</v>
      </c>
      <c r="J8" s="23">
        <f>(F8+G8)*100/D8</f>
        <v>57.77777777777778</v>
      </c>
      <c r="K8" s="23">
        <f>(F8+0.64*G8+0.36*H8)*100/D8</f>
        <v>52.17777777777778</v>
      </c>
      <c r="L8" s="23">
        <f>F8*100/D8</f>
        <v>0</v>
      </c>
      <c r="M8" s="23">
        <f>G8*100/D8</f>
        <v>57.77777777777778</v>
      </c>
      <c r="N8" s="23">
        <f>H8*100/D8</f>
        <v>42.22222222222222</v>
      </c>
      <c r="O8" s="23">
        <f>I8*100/D8</f>
        <v>0</v>
      </c>
      <c r="Q8" s="54" t="s">
        <v>40</v>
      </c>
      <c r="R8" s="54"/>
      <c r="S8" s="22"/>
      <c r="T8" s="22" t="e">
        <f>#REF!+#REF!</f>
        <v>#REF!</v>
      </c>
      <c r="U8" s="22" t="e">
        <f>#REF!+#REF!</f>
        <v>#REF!</v>
      </c>
      <c r="V8" s="22" t="e">
        <f>#REF!+#REF!</f>
        <v>#REF!</v>
      </c>
      <c r="W8" s="22" t="e">
        <f>#REF!+#REF!</f>
        <v>#REF!</v>
      </c>
      <c r="X8" s="22" t="e">
        <f>#REF!+#REF!</f>
        <v>#REF!</v>
      </c>
      <c r="Y8" s="22" t="e">
        <f>#REF!+#REF!</f>
        <v>#REF!</v>
      </c>
      <c r="Z8" s="23" t="e">
        <f>AVERAGE(#REF!,#REF!)</f>
        <v>#REF!</v>
      </c>
      <c r="AA8" s="23" t="e">
        <f>AVERAGE(#REF!,#REF!)</f>
        <v>#REF!</v>
      </c>
      <c r="AB8" s="23" t="e">
        <f>AVERAGE(#REF!,#REF!)</f>
        <v>#REF!</v>
      </c>
      <c r="AC8" s="23" t="e">
        <f>AVERAGE(#REF!,#REF!)</f>
        <v>#REF!</v>
      </c>
      <c r="AD8" s="23" t="e">
        <f>AVERAGE(#REF!,#REF!)</f>
        <v>#REF!</v>
      </c>
      <c r="AE8" s="23" t="e">
        <f>AVERAGE(#REF!,#REF!)</f>
        <v>#REF!</v>
      </c>
      <c r="AF8" t="e">
        <f>IF(J8-Z8&lt;0,"збільшено на",IF(J8-Z8&gt;0,"зменшено на","стабільно"))</f>
        <v>#REF!</v>
      </c>
      <c r="AG8" s="34" t="e">
        <f>ABS(J8-Z8)</f>
        <v>#REF!</v>
      </c>
    </row>
  </sheetData>
  <sheetProtection/>
  <mergeCells count="9">
    <mergeCell ref="T3:Y3"/>
    <mergeCell ref="Z3:AE3"/>
    <mergeCell ref="Q8:R8"/>
    <mergeCell ref="E1:I1"/>
    <mergeCell ref="J2:O2"/>
    <mergeCell ref="J3:O3"/>
    <mergeCell ref="A8:B8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7"/>
  <sheetViews>
    <sheetView tabSelected="1" zoomScale="75" zoomScaleNormal="75" zoomScalePageLayoutView="0" workbookViewId="0" topLeftCell="A1">
      <selection activeCell="O12" sqref="O12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8" width="14.140625" style="0" customWidth="1"/>
  </cols>
  <sheetData>
    <row r="1" spans="1:11" ht="42" customHeight="1">
      <c r="A1" s="15" t="s">
        <v>36</v>
      </c>
      <c r="E1" s="60" t="s">
        <v>84</v>
      </c>
      <c r="F1" s="60"/>
      <c r="G1" s="60"/>
      <c r="H1" s="60"/>
      <c r="I1" s="60"/>
      <c r="J1" s="15" t="s">
        <v>37</v>
      </c>
      <c r="K1" s="35" t="s">
        <v>38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89</v>
      </c>
      <c r="B5" s="33" t="s">
        <v>78</v>
      </c>
      <c r="C5" s="5" t="s">
        <v>32</v>
      </c>
      <c r="D5" s="5">
        <v>20</v>
      </c>
      <c r="E5" s="8">
        <v>0</v>
      </c>
      <c r="F5" s="5">
        <v>6</v>
      </c>
      <c r="G5" s="5">
        <v>12</v>
      </c>
      <c r="H5" s="5">
        <v>2</v>
      </c>
      <c r="I5" s="5">
        <v>0</v>
      </c>
      <c r="J5" s="24">
        <f>L5+M5</f>
        <v>90</v>
      </c>
      <c r="K5" s="24">
        <f>(F5+0.64*G5+0.36*H5)/D5*100</f>
        <v>72</v>
      </c>
      <c r="L5" s="24">
        <f aca="true" t="shared" si="0" ref="L5:O7">F5/$D5*100</f>
        <v>30</v>
      </c>
      <c r="M5" s="24">
        <f t="shared" si="0"/>
        <v>60</v>
      </c>
      <c r="N5" s="24">
        <f t="shared" si="0"/>
        <v>10</v>
      </c>
      <c r="O5" s="24">
        <f t="shared" si="0"/>
        <v>0</v>
      </c>
      <c r="Q5" s="33"/>
      <c r="R5" s="33"/>
      <c r="S5" s="5"/>
      <c r="T5" s="5"/>
      <c r="U5" s="8">
        <f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 aca="true" t="shared" si="1" ref="AC5:AE6">W5/$T5*100</f>
        <v>#DIV/0!</v>
      </c>
      <c r="AD5" s="24" t="e">
        <f t="shared" si="1"/>
        <v>#DIV/0!</v>
      </c>
      <c r="AE5" s="24" t="e">
        <f t="shared" si="1"/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1"/>
      <c r="B6" s="33"/>
      <c r="C6" s="5" t="s">
        <v>22</v>
      </c>
      <c r="D6" s="5">
        <v>24</v>
      </c>
      <c r="E6" s="8">
        <f>D6-(F6+G6+H6+I6)</f>
        <v>0</v>
      </c>
      <c r="F6" s="5">
        <v>8</v>
      </c>
      <c r="G6" s="5">
        <v>16</v>
      </c>
      <c r="H6" s="5">
        <v>0</v>
      </c>
      <c r="I6" s="5">
        <v>0</v>
      </c>
      <c r="J6" s="24">
        <f>L6+M6</f>
        <v>99.99999999999999</v>
      </c>
      <c r="K6" s="24">
        <f>(F6+0.64*G6+0.36*H6)/D6*100</f>
        <v>76.00000000000001</v>
      </c>
      <c r="L6" s="24">
        <f t="shared" si="0"/>
        <v>33.33333333333333</v>
      </c>
      <c r="M6" s="24">
        <f t="shared" si="0"/>
        <v>66.66666666666666</v>
      </c>
      <c r="N6" s="24">
        <f t="shared" si="0"/>
        <v>0</v>
      </c>
      <c r="O6" s="24">
        <f t="shared" si="0"/>
        <v>0</v>
      </c>
      <c r="Q6" s="1"/>
      <c r="R6" s="33"/>
      <c r="S6" s="5"/>
      <c r="T6" s="5"/>
      <c r="U6" s="8">
        <f>T6-(V6+W6+X6+Y6)</f>
        <v>0</v>
      </c>
      <c r="V6" s="5"/>
      <c r="W6" s="5"/>
      <c r="X6" s="5"/>
      <c r="Y6" s="5"/>
      <c r="Z6" s="24" t="e">
        <f>AB6+AC6</f>
        <v>#DIV/0!</v>
      </c>
      <c r="AA6" s="24" t="e">
        <f>(V6+0.64*W6+0.36*X6)/T6*100</f>
        <v>#DIV/0!</v>
      </c>
      <c r="AB6" s="24" t="e">
        <f>V6/$T6*100</f>
        <v>#DIV/0!</v>
      </c>
      <c r="AC6" s="24" t="e">
        <f t="shared" si="1"/>
        <v>#DIV/0!</v>
      </c>
      <c r="AD6" s="24" t="e">
        <f t="shared" si="1"/>
        <v>#DIV/0!</v>
      </c>
      <c r="AE6" s="24" t="e">
        <f t="shared" si="1"/>
        <v>#DIV/0!</v>
      </c>
      <c r="AF6" t="e">
        <f>IF(J6-Z6&lt;0,"збільшено на",IF(J6-Z6&gt;0,"зменшено на","стабільно"))</f>
        <v>#DIV/0!</v>
      </c>
      <c r="AG6" s="34" t="e">
        <f>ABS(J6-Z6)</f>
        <v>#DIV/0!</v>
      </c>
    </row>
    <row r="7" spans="1:33" ht="15">
      <c r="A7" s="16" t="s">
        <v>94</v>
      </c>
      <c r="B7" s="17"/>
      <c r="C7" s="8"/>
      <c r="D7" s="18">
        <f>SUM(D5:D6)</f>
        <v>44</v>
      </c>
      <c r="E7" s="21">
        <f>SUM(E5:E6)</f>
        <v>0</v>
      </c>
      <c r="F7" s="18">
        <f>SUM(F5:F6)</f>
        <v>14</v>
      </c>
      <c r="G7" s="18">
        <f>SUM(G5:G6)</f>
        <v>28</v>
      </c>
      <c r="H7" s="18">
        <f>SUM(H5:H6)</f>
        <v>2</v>
      </c>
      <c r="I7" s="18">
        <f>SUM(I5:I6)</f>
        <v>0</v>
      </c>
      <c r="J7" s="24">
        <f>L7+M7</f>
        <v>95.45454545454545</v>
      </c>
      <c r="K7" s="24">
        <f>(F7+0.64*G7+0.36*H7)/D7*100</f>
        <v>74.18181818181819</v>
      </c>
      <c r="L7" s="24">
        <f t="shared" si="0"/>
        <v>31.818181818181817</v>
      </c>
      <c r="M7" s="24">
        <f t="shared" si="0"/>
        <v>63.63636363636363</v>
      </c>
      <c r="N7" s="24">
        <f t="shared" si="0"/>
        <v>4.545454545454546</v>
      </c>
      <c r="O7" s="24">
        <f t="shared" si="0"/>
        <v>0</v>
      </c>
      <c r="Q7" s="16"/>
      <c r="R7" s="17"/>
      <c r="S7" s="8"/>
      <c r="T7" s="18" t="e">
        <f>SUM(#REF!)</f>
        <v>#REF!</v>
      </c>
      <c r="U7" s="21" t="e">
        <f>T7-(V7+W7+X7+Y7)</f>
        <v>#REF!</v>
      </c>
      <c r="V7" s="18" t="e">
        <f>SUM(#REF!)</f>
        <v>#REF!</v>
      </c>
      <c r="W7" s="18" t="e">
        <f>SUM(#REF!)</f>
        <v>#REF!</v>
      </c>
      <c r="X7" s="18" t="e">
        <f>SUM(#REF!)</f>
        <v>#REF!</v>
      </c>
      <c r="Y7" s="18" t="e">
        <f>SUM(#REF!)</f>
        <v>#REF!</v>
      </c>
      <c r="Z7" s="25" t="e">
        <f>AVERAGE(#REF!)</f>
        <v>#REF!</v>
      </c>
      <c r="AA7" s="25" t="e">
        <f>AVERAGE(#REF!)</f>
        <v>#REF!</v>
      </c>
      <c r="AB7" s="25" t="e">
        <f>AVERAGE(#REF!)</f>
        <v>#REF!</v>
      </c>
      <c r="AC7" s="25" t="e">
        <f>AVERAGE(#REF!)</f>
        <v>#REF!</v>
      </c>
      <c r="AD7" s="25" t="e">
        <f>AVERAGE(#REF!)</f>
        <v>#REF!</v>
      </c>
      <c r="AE7" s="25" t="e">
        <f>AVERAGE(#REF!)</f>
        <v>#REF!</v>
      </c>
      <c r="AF7" t="e">
        <f>IF(J7-Z7&lt;0,"збільшено на",IF(J7-Z7&gt;0,"зменшено на","стабільно"))</f>
        <v>#REF!</v>
      </c>
      <c r="AG7" s="34" t="e">
        <f>ABS(J7-Z7)</f>
        <v>#REF!</v>
      </c>
    </row>
  </sheetData>
  <sheetProtection/>
  <mergeCells count="7">
    <mergeCell ref="T3:Y3"/>
    <mergeCell ref="Z3:AE3"/>
    <mergeCell ref="E1:I1"/>
    <mergeCell ref="J2:O2"/>
    <mergeCell ref="J3:O3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"/>
  <sheetViews>
    <sheetView zoomScale="75" zoomScaleNormal="75" zoomScalePageLayoutView="0" workbookViewId="0" topLeftCell="A1">
      <selection activeCell="B24" sqref="B24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7" width="18.140625" style="0" customWidth="1"/>
    <col min="18" max="18" width="14.140625" style="0" customWidth="1"/>
    <col min="26" max="31" width="10.8515625" style="0" customWidth="1"/>
    <col min="32" max="32" width="13.2812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15" t="s">
        <v>39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27" t="s">
        <v>2</v>
      </c>
      <c r="E3" s="27"/>
      <c r="F3" s="27"/>
      <c r="G3" s="27"/>
      <c r="H3" s="27"/>
      <c r="I3" s="27"/>
      <c r="J3" s="28" t="s">
        <v>2</v>
      </c>
      <c r="K3" s="28"/>
      <c r="L3" s="28"/>
      <c r="M3" s="28"/>
      <c r="N3" s="28"/>
      <c r="O3" s="28"/>
      <c r="Q3" s="1"/>
      <c r="R3" s="1"/>
      <c r="S3" s="26"/>
      <c r="T3" s="27" t="s">
        <v>3</v>
      </c>
      <c r="U3" s="27"/>
      <c r="V3" s="27"/>
      <c r="W3" s="27"/>
      <c r="X3" s="27"/>
      <c r="Y3" s="27"/>
      <c r="Z3" s="28" t="s">
        <v>3</v>
      </c>
      <c r="AA3" s="28"/>
      <c r="AB3" s="28"/>
      <c r="AC3" s="28"/>
      <c r="AD3" s="28"/>
      <c r="AE3" s="28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1" ht="15">
      <c r="A5" s="1" t="s">
        <v>11</v>
      </c>
      <c r="B5" s="33" t="s">
        <v>95</v>
      </c>
      <c r="C5" s="5" t="s">
        <v>32</v>
      </c>
      <c r="D5" s="5">
        <v>20</v>
      </c>
      <c r="E5" s="8">
        <v>0</v>
      </c>
      <c r="F5" s="5">
        <v>4</v>
      </c>
      <c r="G5" s="5">
        <v>5</v>
      </c>
      <c r="H5" s="5">
        <v>9</v>
      </c>
      <c r="I5" s="5">
        <v>2</v>
      </c>
      <c r="J5" s="24">
        <f>L5+M5</f>
        <v>45</v>
      </c>
      <c r="K5" s="24">
        <f aca="true" t="shared" si="0" ref="K5:K22">(F5+0.64*G5+0.36*H5)/D5*100</f>
        <v>52.2</v>
      </c>
      <c r="L5" s="24">
        <f aca="true" t="shared" si="1" ref="L5:O7">F5/$D5*100</f>
        <v>20</v>
      </c>
      <c r="M5" s="24">
        <f t="shared" si="1"/>
        <v>25</v>
      </c>
      <c r="N5" s="24">
        <f t="shared" si="1"/>
        <v>45</v>
      </c>
      <c r="O5" s="24">
        <f t="shared" si="1"/>
        <v>10</v>
      </c>
      <c r="Q5" s="1" t="s">
        <v>11</v>
      </c>
      <c r="R5" s="33" t="s">
        <v>49</v>
      </c>
      <c r="S5" s="5" t="s">
        <v>32</v>
      </c>
      <c r="T5" s="5"/>
      <c r="U5" s="8"/>
      <c r="V5" s="5"/>
      <c r="W5" s="5"/>
      <c r="X5" s="5"/>
      <c r="Y5" s="5"/>
      <c r="Z5" s="24"/>
      <c r="AA5" s="24"/>
      <c r="AB5" s="24"/>
      <c r="AC5" s="24"/>
      <c r="AD5" s="24"/>
      <c r="AE5" s="24"/>
    </row>
    <row r="6" spans="1:31" ht="15">
      <c r="A6" s="1"/>
      <c r="B6" s="33"/>
      <c r="C6" s="5" t="s">
        <v>22</v>
      </c>
      <c r="D6" s="5">
        <v>24</v>
      </c>
      <c r="E6" s="8">
        <f>D6-(F6+G6+H6+I6)</f>
        <v>0</v>
      </c>
      <c r="F6" s="5">
        <v>1</v>
      </c>
      <c r="G6" s="5">
        <v>7</v>
      </c>
      <c r="H6" s="5">
        <v>12</v>
      </c>
      <c r="I6" s="5">
        <v>4</v>
      </c>
      <c r="J6" s="24">
        <f>L6+M6</f>
        <v>33.333333333333336</v>
      </c>
      <c r="K6" s="24">
        <f t="shared" si="0"/>
        <v>40.833333333333336</v>
      </c>
      <c r="L6" s="24">
        <f t="shared" si="1"/>
        <v>4.166666666666666</v>
      </c>
      <c r="M6" s="24">
        <f t="shared" si="1"/>
        <v>29.166666666666668</v>
      </c>
      <c r="N6" s="24">
        <f t="shared" si="1"/>
        <v>50</v>
      </c>
      <c r="O6" s="24">
        <f t="shared" si="1"/>
        <v>16.666666666666664</v>
      </c>
      <c r="Q6" s="1" t="s">
        <v>11</v>
      </c>
      <c r="R6" s="33"/>
      <c r="S6" s="5" t="s">
        <v>28</v>
      </c>
      <c r="T6" s="5"/>
      <c r="U6" s="8"/>
      <c r="V6" s="5"/>
      <c r="W6" s="5"/>
      <c r="X6" s="5"/>
      <c r="Y6" s="5"/>
      <c r="Z6" s="24"/>
      <c r="AA6" s="24"/>
      <c r="AB6" s="24"/>
      <c r="AC6" s="24"/>
      <c r="AD6" s="24"/>
      <c r="AE6" s="24"/>
    </row>
    <row r="7" spans="1:31" ht="15">
      <c r="A7" s="1"/>
      <c r="B7" s="33"/>
      <c r="C7" s="5">
        <v>11</v>
      </c>
      <c r="D7" s="5">
        <v>14</v>
      </c>
      <c r="E7" s="8">
        <f>D7-(F7+G7+H7+I7)</f>
        <v>0</v>
      </c>
      <c r="F7" s="5">
        <v>0</v>
      </c>
      <c r="G7" s="5">
        <v>0</v>
      </c>
      <c r="H7" s="5">
        <v>9</v>
      </c>
      <c r="I7" s="5">
        <v>5</v>
      </c>
      <c r="J7" s="24">
        <f>L7+M7</f>
        <v>0</v>
      </c>
      <c r="K7" s="24">
        <f t="shared" si="0"/>
        <v>23.14285714285714</v>
      </c>
      <c r="L7" s="24">
        <f t="shared" si="1"/>
        <v>0</v>
      </c>
      <c r="M7" s="24">
        <f t="shared" si="1"/>
        <v>0</v>
      </c>
      <c r="N7" s="24">
        <f t="shared" si="1"/>
        <v>64.28571428571429</v>
      </c>
      <c r="O7" s="24">
        <f t="shared" si="1"/>
        <v>35.714285714285715</v>
      </c>
      <c r="Q7" s="1" t="s">
        <v>11</v>
      </c>
      <c r="R7" s="33"/>
      <c r="S7" s="5" t="s">
        <v>12</v>
      </c>
      <c r="T7" s="5"/>
      <c r="U7" s="8"/>
      <c r="V7" s="5"/>
      <c r="W7" s="5"/>
      <c r="X7" s="5"/>
      <c r="Y7" s="5"/>
      <c r="Z7" s="24"/>
      <c r="AA7" s="24"/>
      <c r="AB7" s="24"/>
      <c r="AC7" s="24"/>
      <c r="AD7" s="24"/>
      <c r="AE7" s="24"/>
    </row>
    <row r="8" spans="1:31" ht="15">
      <c r="A8" s="46" t="s">
        <v>94</v>
      </c>
      <c r="B8" s="17"/>
      <c r="C8" s="8"/>
      <c r="D8" s="18">
        <f>SUM(D5:D7)</f>
        <v>58</v>
      </c>
      <c r="E8" s="19">
        <f>D8-(F8+G8+H8+I8)</f>
        <v>0</v>
      </c>
      <c r="F8" s="18">
        <f>SUM(F5:F7)</f>
        <v>5</v>
      </c>
      <c r="G8" s="18">
        <f>SUM(G5:G7)</f>
        <v>12</v>
      </c>
      <c r="H8" s="18">
        <f>SUM(H5:H7)</f>
        <v>30</v>
      </c>
      <c r="I8" s="18">
        <f>SUM(I5:I7)</f>
        <v>11</v>
      </c>
      <c r="J8" s="45">
        <f aca="true" t="shared" si="2" ref="J8:O8">AVERAGE(J5:J7)</f>
        <v>26.111111111111114</v>
      </c>
      <c r="K8" s="45">
        <f t="shared" si="2"/>
        <v>38.72539682539682</v>
      </c>
      <c r="L8" s="45">
        <f t="shared" si="2"/>
        <v>8.055555555555555</v>
      </c>
      <c r="M8" s="45">
        <f t="shared" si="2"/>
        <v>18.055555555555557</v>
      </c>
      <c r="N8" s="45">
        <f t="shared" si="2"/>
        <v>53.095238095238095</v>
      </c>
      <c r="O8" s="45">
        <f t="shared" si="2"/>
        <v>20.793650793650794</v>
      </c>
      <c r="Q8" s="16"/>
      <c r="R8" s="17"/>
      <c r="S8" s="8"/>
      <c r="T8" s="18"/>
      <c r="U8" s="19"/>
      <c r="V8" s="18"/>
      <c r="W8" s="18"/>
      <c r="X8" s="18"/>
      <c r="Y8" s="18"/>
      <c r="Z8" s="39"/>
      <c r="AA8" s="39"/>
      <c r="AB8" s="39"/>
      <c r="AC8" s="39"/>
      <c r="AD8" s="39"/>
      <c r="AE8" s="39"/>
    </row>
    <row r="9" spans="1:31" ht="15">
      <c r="A9" s="1" t="s">
        <v>13</v>
      </c>
      <c r="B9" s="33"/>
      <c r="C9" s="5" t="s">
        <v>96</v>
      </c>
      <c r="D9" s="5">
        <v>13</v>
      </c>
      <c r="E9" s="8">
        <v>0</v>
      </c>
      <c r="F9" s="5">
        <v>0</v>
      </c>
      <c r="G9" s="5">
        <v>3</v>
      </c>
      <c r="H9" s="5">
        <v>3</v>
      </c>
      <c r="I9" s="5">
        <v>7</v>
      </c>
      <c r="J9" s="24">
        <f>L9+M9</f>
        <v>23.076923076923077</v>
      </c>
      <c r="K9" s="24">
        <f t="shared" si="0"/>
        <v>23.076923076923077</v>
      </c>
      <c r="L9" s="24">
        <f>F9/$D9*100</f>
        <v>0</v>
      </c>
      <c r="M9" s="24">
        <f aca="true" t="shared" si="3" ref="M9:O12">G9/$D9*100</f>
        <v>23.076923076923077</v>
      </c>
      <c r="N9" s="24">
        <f t="shared" si="3"/>
        <v>23.076923076923077</v>
      </c>
      <c r="O9" s="24">
        <f t="shared" si="3"/>
        <v>53.84615384615385</v>
      </c>
      <c r="Q9" s="1" t="s">
        <v>11</v>
      </c>
      <c r="R9" s="33" t="s">
        <v>48</v>
      </c>
      <c r="S9" s="5" t="s">
        <v>22</v>
      </c>
      <c r="T9" s="5"/>
      <c r="U9" s="8"/>
      <c r="V9" s="5"/>
      <c r="W9" s="5"/>
      <c r="X9" s="5"/>
      <c r="Y9" s="5"/>
      <c r="Z9" s="24"/>
      <c r="AA9" s="24"/>
      <c r="AB9" s="24"/>
      <c r="AC9" s="24"/>
      <c r="AD9" s="24"/>
      <c r="AE9" s="24"/>
    </row>
    <row r="10" spans="1:31" ht="15">
      <c r="A10" s="1" t="s">
        <v>17</v>
      </c>
      <c r="B10" s="33"/>
      <c r="C10" s="6" t="s">
        <v>96</v>
      </c>
      <c r="D10" s="5">
        <v>13</v>
      </c>
      <c r="E10" s="8">
        <v>0</v>
      </c>
      <c r="F10" s="5">
        <v>0</v>
      </c>
      <c r="G10" s="5">
        <v>2</v>
      </c>
      <c r="H10" s="5">
        <v>5</v>
      </c>
      <c r="I10" s="5">
        <v>6</v>
      </c>
      <c r="J10" s="24">
        <f>L10+M10</f>
        <v>15.384615384615385</v>
      </c>
      <c r="K10" s="24">
        <f t="shared" si="0"/>
        <v>23.692307692307693</v>
      </c>
      <c r="L10" s="24">
        <f>F10/$D10*100</f>
        <v>0</v>
      </c>
      <c r="M10" s="24">
        <f t="shared" si="3"/>
        <v>15.384615384615385</v>
      </c>
      <c r="N10" s="24">
        <f t="shared" si="3"/>
        <v>38.46153846153847</v>
      </c>
      <c r="O10" s="24">
        <f t="shared" si="3"/>
        <v>46.15384615384615</v>
      </c>
      <c r="Q10" s="1" t="s">
        <v>11</v>
      </c>
      <c r="R10" s="33"/>
      <c r="S10" s="5" t="s">
        <v>18</v>
      </c>
      <c r="T10" s="5"/>
      <c r="U10" s="8"/>
      <c r="V10" s="5"/>
      <c r="W10" s="5"/>
      <c r="X10" s="5"/>
      <c r="Y10" s="5"/>
      <c r="Z10" s="24"/>
      <c r="AA10" s="24"/>
      <c r="AB10" s="24"/>
      <c r="AC10" s="24"/>
      <c r="AD10" s="24"/>
      <c r="AE10" s="24"/>
    </row>
    <row r="11" spans="1:31" ht="15">
      <c r="A11" s="46" t="s">
        <v>94</v>
      </c>
      <c r="B11" s="17"/>
      <c r="C11" s="8"/>
      <c r="D11" s="18">
        <f>SUM(D9:D10)</f>
        <v>26</v>
      </c>
      <c r="E11" s="19">
        <f>D11-(F11+G11+H11+I11)</f>
        <v>0</v>
      </c>
      <c r="F11" s="18">
        <f>SUM(F9:F10)</f>
        <v>0</v>
      </c>
      <c r="G11" s="18">
        <f>SUM(G9:G10)</f>
        <v>5</v>
      </c>
      <c r="H11" s="18">
        <f>SUM(H9:H10)</f>
        <v>8</v>
      </c>
      <c r="I11" s="18">
        <f>SUM(I9:I10)</f>
        <v>13</v>
      </c>
      <c r="J11" s="45">
        <f>(F11+G11)*100/D11</f>
        <v>19.23076923076923</v>
      </c>
      <c r="K11" s="45">
        <f>(F11+0.64*G11+0.36*H11)*100/D11</f>
        <v>23.384615384615383</v>
      </c>
      <c r="L11" s="39">
        <f>F11/$D11*100</f>
        <v>0</v>
      </c>
      <c r="M11" s="39">
        <f t="shared" si="3"/>
        <v>19.230769230769234</v>
      </c>
      <c r="N11" s="39">
        <f t="shared" si="3"/>
        <v>30.76923076923077</v>
      </c>
      <c r="O11" s="39">
        <f t="shared" si="3"/>
        <v>50</v>
      </c>
      <c r="Q11" s="16"/>
      <c r="R11" s="17"/>
      <c r="S11" s="8"/>
      <c r="T11" s="18"/>
      <c r="U11" s="19"/>
      <c r="V11" s="18"/>
      <c r="W11" s="18"/>
      <c r="X11" s="18"/>
      <c r="Y11" s="18"/>
      <c r="Z11" s="39"/>
      <c r="AA11" s="39"/>
      <c r="AB11" s="39"/>
      <c r="AC11" s="39"/>
      <c r="AD11" s="39"/>
      <c r="AE11" s="39"/>
    </row>
    <row r="12" spans="1:31" ht="15">
      <c r="A12" s="46" t="s">
        <v>97</v>
      </c>
      <c r="B12" s="17"/>
      <c r="C12" s="8"/>
      <c r="D12" s="18">
        <f>D8+D11</f>
        <v>84</v>
      </c>
      <c r="E12" s="8">
        <v>0</v>
      </c>
      <c r="F12" s="18">
        <f>F8+F11</f>
        <v>5</v>
      </c>
      <c r="G12" s="18">
        <f>G8+G11</f>
        <v>17</v>
      </c>
      <c r="H12" s="18">
        <f>H8+H11</f>
        <v>38</v>
      </c>
      <c r="I12" s="18">
        <f>I8+I11</f>
        <v>24</v>
      </c>
      <c r="J12" s="45">
        <f>(F12+G12)/D12*100</f>
        <v>26.190476190476193</v>
      </c>
      <c r="K12" s="45">
        <f>(F12+0.64*G12+0.36*H12)*100/D12</f>
        <v>35.19047619047619</v>
      </c>
      <c r="L12" s="39">
        <f>F12/D12*100</f>
        <v>5.952380952380952</v>
      </c>
      <c r="M12" s="39">
        <f t="shared" si="3"/>
        <v>20.238095238095237</v>
      </c>
      <c r="N12" s="39">
        <f t="shared" si="3"/>
        <v>45.23809523809524</v>
      </c>
      <c r="O12" s="39">
        <f t="shared" si="3"/>
        <v>28.57142857142857</v>
      </c>
      <c r="Q12" s="16"/>
      <c r="R12" s="17"/>
      <c r="S12" s="8"/>
      <c r="T12" s="18"/>
      <c r="U12" s="19"/>
      <c r="V12" s="18"/>
      <c r="W12" s="18"/>
      <c r="X12" s="18"/>
      <c r="Y12" s="18"/>
      <c r="Z12" s="39"/>
      <c r="AA12" s="39"/>
      <c r="AB12" s="39"/>
      <c r="AC12" s="39"/>
      <c r="AD12" s="39"/>
      <c r="AE12" s="39"/>
    </row>
    <row r="13" spans="1:31" ht="15">
      <c r="A13" s="1" t="s">
        <v>13</v>
      </c>
      <c r="B13" s="33" t="s">
        <v>49</v>
      </c>
      <c r="C13" s="5" t="s">
        <v>29</v>
      </c>
      <c r="D13" s="11">
        <v>26</v>
      </c>
      <c r="E13" s="8">
        <v>0</v>
      </c>
      <c r="F13" s="11">
        <v>4</v>
      </c>
      <c r="G13" s="11">
        <v>8</v>
      </c>
      <c r="H13" s="11">
        <v>10</v>
      </c>
      <c r="I13" s="11">
        <v>4</v>
      </c>
      <c r="J13" s="24">
        <f>(F13+G13)/D13*100</f>
        <v>46.15384615384615</v>
      </c>
      <c r="K13" s="24">
        <f t="shared" si="0"/>
        <v>48.92307692307693</v>
      </c>
      <c r="L13" s="24">
        <f>F13/$D13*100</f>
        <v>15.384615384615385</v>
      </c>
      <c r="M13" s="24">
        <f aca="true" t="shared" si="4" ref="M13:O19">G13/$D13*100</f>
        <v>30.76923076923077</v>
      </c>
      <c r="N13" s="24">
        <f t="shared" si="4"/>
        <v>38.46153846153847</v>
      </c>
      <c r="O13" s="24">
        <f t="shared" si="4"/>
        <v>15.384615384615385</v>
      </c>
      <c r="Q13" s="1" t="s">
        <v>13</v>
      </c>
      <c r="R13" s="33"/>
      <c r="S13" s="5" t="s">
        <v>25</v>
      </c>
      <c r="T13" s="11"/>
      <c r="U13" s="8"/>
      <c r="V13" s="11"/>
      <c r="W13" s="11"/>
      <c r="X13" s="11"/>
      <c r="Y13" s="11"/>
      <c r="Z13" s="24"/>
      <c r="AA13" s="24"/>
      <c r="AB13" s="24"/>
      <c r="AC13" s="24"/>
      <c r="AD13" s="24"/>
      <c r="AE13" s="24"/>
    </row>
    <row r="14" spans="1:31" ht="15">
      <c r="A14" s="1"/>
      <c r="B14" s="33"/>
      <c r="C14" s="5" t="s">
        <v>24</v>
      </c>
      <c r="D14" s="11">
        <v>28</v>
      </c>
      <c r="E14" s="8">
        <v>0</v>
      </c>
      <c r="F14" s="11">
        <v>1</v>
      </c>
      <c r="G14" s="11">
        <v>7</v>
      </c>
      <c r="H14" s="11">
        <v>16</v>
      </c>
      <c r="I14" s="11">
        <v>4</v>
      </c>
      <c r="J14" s="24">
        <f aca="true" t="shared" si="5" ref="J14:J21">(F14+G14)/D14*100</f>
        <v>28.57142857142857</v>
      </c>
      <c r="K14" s="24">
        <f t="shared" si="0"/>
        <v>40.14285714285714</v>
      </c>
      <c r="L14" s="24">
        <f aca="true" t="shared" si="6" ref="L14:L19">F14/$D14*100</f>
        <v>3.571428571428571</v>
      </c>
      <c r="M14" s="24">
        <f t="shared" si="4"/>
        <v>25</v>
      </c>
      <c r="N14" s="24">
        <f t="shared" si="4"/>
        <v>57.14285714285714</v>
      </c>
      <c r="O14" s="24">
        <f t="shared" si="4"/>
        <v>14.285714285714285</v>
      </c>
      <c r="Q14" s="1" t="s">
        <v>13</v>
      </c>
      <c r="R14" s="33"/>
      <c r="S14" s="5" t="s">
        <v>26</v>
      </c>
      <c r="T14" s="11"/>
      <c r="U14" s="8"/>
      <c r="V14" s="11"/>
      <c r="W14" s="11"/>
      <c r="X14" s="11"/>
      <c r="Y14" s="11"/>
      <c r="Z14" s="24"/>
      <c r="AA14" s="24"/>
      <c r="AB14" s="24"/>
      <c r="AC14" s="24"/>
      <c r="AD14" s="24"/>
      <c r="AE14" s="24"/>
    </row>
    <row r="15" spans="1:31" ht="15">
      <c r="A15" s="1" t="s">
        <v>17</v>
      </c>
      <c r="B15" s="33"/>
      <c r="C15" s="6" t="s">
        <v>29</v>
      </c>
      <c r="D15" s="6">
        <v>26</v>
      </c>
      <c r="E15" s="8">
        <v>0</v>
      </c>
      <c r="F15" s="6">
        <v>5</v>
      </c>
      <c r="G15" s="6">
        <v>6</v>
      </c>
      <c r="H15" s="6">
        <v>12</v>
      </c>
      <c r="I15" s="6">
        <v>3</v>
      </c>
      <c r="J15" s="24">
        <f t="shared" si="5"/>
        <v>42.30769230769231</v>
      </c>
      <c r="K15" s="24">
        <f t="shared" si="0"/>
        <v>50.61538461538462</v>
      </c>
      <c r="L15" s="24">
        <f t="shared" si="6"/>
        <v>19.230769230769234</v>
      </c>
      <c r="M15" s="24">
        <f t="shared" si="4"/>
        <v>23.076923076923077</v>
      </c>
      <c r="N15" s="24">
        <f t="shared" si="4"/>
        <v>46.15384615384615</v>
      </c>
      <c r="O15" s="24">
        <f t="shared" si="4"/>
        <v>11.538461538461538</v>
      </c>
      <c r="Q15" s="1" t="s">
        <v>13</v>
      </c>
      <c r="R15" s="33"/>
      <c r="S15" s="5" t="s">
        <v>27</v>
      </c>
      <c r="T15" s="11"/>
      <c r="U15" s="8"/>
      <c r="V15" s="5"/>
      <c r="W15" s="5"/>
      <c r="X15" s="5"/>
      <c r="Y15" s="5"/>
      <c r="Z15" s="24"/>
      <c r="AA15" s="24"/>
      <c r="AB15" s="24"/>
      <c r="AC15" s="24"/>
      <c r="AD15" s="24"/>
      <c r="AE15" s="24"/>
    </row>
    <row r="16" spans="1:31" ht="15">
      <c r="A16" s="1"/>
      <c r="B16" s="33"/>
      <c r="C16" s="6" t="s">
        <v>24</v>
      </c>
      <c r="D16" s="6">
        <v>28</v>
      </c>
      <c r="E16" s="8">
        <v>0</v>
      </c>
      <c r="F16" s="6">
        <v>1</v>
      </c>
      <c r="G16" s="6">
        <v>11</v>
      </c>
      <c r="H16" s="6">
        <v>12</v>
      </c>
      <c r="I16" s="6">
        <v>4</v>
      </c>
      <c r="J16" s="24">
        <f t="shared" si="5"/>
        <v>42.857142857142854</v>
      </c>
      <c r="K16" s="24">
        <f t="shared" si="0"/>
        <v>44.14285714285714</v>
      </c>
      <c r="L16" s="24">
        <f t="shared" si="6"/>
        <v>3.571428571428571</v>
      </c>
      <c r="M16" s="24">
        <f t="shared" si="4"/>
        <v>39.285714285714285</v>
      </c>
      <c r="N16" s="24">
        <f t="shared" si="4"/>
        <v>42.857142857142854</v>
      </c>
      <c r="O16" s="24">
        <f t="shared" si="4"/>
        <v>14.285714285714285</v>
      </c>
      <c r="Q16" s="1"/>
      <c r="R16" s="33"/>
      <c r="S16" s="6"/>
      <c r="T16" s="11"/>
      <c r="U16" s="8"/>
      <c r="V16" s="6"/>
      <c r="W16" s="6"/>
      <c r="X16" s="6"/>
      <c r="Y16" s="6"/>
      <c r="Z16" s="24"/>
      <c r="AA16" s="24"/>
      <c r="AB16" s="24"/>
      <c r="AC16" s="24"/>
      <c r="AD16" s="24"/>
      <c r="AE16" s="24"/>
    </row>
    <row r="17" spans="1:31" ht="15">
      <c r="A17" s="1" t="s">
        <v>11</v>
      </c>
      <c r="B17" s="33"/>
      <c r="C17" s="6" t="s">
        <v>20</v>
      </c>
      <c r="D17" s="6">
        <v>16</v>
      </c>
      <c r="E17" s="8">
        <v>0</v>
      </c>
      <c r="F17" s="6">
        <v>1</v>
      </c>
      <c r="G17" s="6">
        <v>4</v>
      </c>
      <c r="H17" s="6">
        <v>9</v>
      </c>
      <c r="I17" s="6">
        <v>2</v>
      </c>
      <c r="J17" s="24">
        <f t="shared" si="5"/>
        <v>31.25</v>
      </c>
      <c r="K17" s="24">
        <f t="shared" si="0"/>
        <v>42.5</v>
      </c>
      <c r="L17" s="24">
        <f t="shared" si="6"/>
        <v>6.25</v>
      </c>
      <c r="M17" s="24">
        <f t="shared" si="4"/>
        <v>25</v>
      </c>
      <c r="N17" s="24">
        <f t="shared" si="4"/>
        <v>56.25</v>
      </c>
      <c r="O17" s="24">
        <f t="shared" si="4"/>
        <v>12.5</v>
      </c>
      <c r="Q17" s="1"/>
      <c r="R17" s="33"/>
      <c r="S17" s="6"/>
      <c r="T17" s="11"/>
      <c r="U17" s="8"/>
      <c r="V17" s="6"/>
      <c r="W17" s="6"/>
      <c r="X17" s="6"/>
      <c r="Y17" s="6"/>
      <c r="Z17" s="24"/>
      <c r="AA17" s="24"/>
      <c r="AB17" s="24"/>
      <c r="AC17" s="24"/>
      <c r="AD17" s="24"/>
      <c r="AE17" s="24"/>
    </row>
    <row r="18" spans="1:31" ht="15">
      <c r="A18" s="1"/>
      <c r="B18" s="33"/>
      <c r="C18" s="6" t="s">
        <v>16</v>
      </c>
      <c r="D18" s="11">
        <v>15</v>
      </c>
      <c r="E18" s="8">
        <v>0</v>
      </c>
      <c r="F18" s="5">
        <v>2</v>
      </c>
      <c r="G18" s="5">
        <v>4</v>
      </c>
      <c r="H18" s="5">
        <v>8</v>
      </c>
      <c r="I18" s="5">
        <v>1</v>
      </c>
      <c r="J18" s="24">
        <f t="shared" si="5"/>
        <v>40</v>
      </c>
      <c r="K18" s="24">
        <f t="shared" si="0"/>
        <v>49.60000000000001</v>
      </c>
      <c r="L18" s="24">
        <f t="shared" si="6"/>
        <v>13.333333333333334</v>
      </c>
      <c r="M18" s="24">
        <f t="shared" si="4"/>
        <v>26.666666666666668</v>
      </c>
      <c r="N18" s="24">
        <f t="shared" si="4"/>
        <v>53.333333333333336</v>
      </c>
      <c r="O18" s="24">
        <f t="shared" si="4"/>
        <v>6.666666666666667</v>
      </c>
      <c r="Q18" s="16"/>
      <c r="R18" s="17"/>
      <c r="S18" s="8"/>
      <c r="T18" s="18"/>
      <c r="U18" s="20"/>
      <c r="V18" s="18"/>
      <c r="W18" s="18"/>
      <c r="X18" s="18"/>
      <c r="Y18" s="18"/>
      <c r="Z18" s="24"/>
      <c r="AA18" s="24"/>
      <c r="AB18" s="24"/>
      <c r="AC18" s="24"/>
      <c r="AD18" s="24"/>
      <c r="AE18" s="24"/>
    </row>
    <row r="19" spans="1:31" ht="15">
      <c r="A19" s="49" t="s">
        <v>97</v>
      </c>
      <c r="B19" s="50"/>
      <c r="C19" s="8"/>
      <c r="D19" s="18">
        <f>SUM(D13:D18)</f>
        <v>139</v>
      </c>
      <c r="E19" s="20">
        <f>D19-(F19+G19+H19+I19)</f>
        <v>0</v>
      </c>
      <c r="F19" s="18">
        <f>SUM(F13:F18)</f>
        <v>14</v>
      </c>
      <c r="G19" s="18">
        <f>SUM(G13:G18)</f>
        <v>40</v>
      </c>
      <c r="H19" s="18">
        <f>SUM(H13:H18)</f>
        <v>67</v>
      </c>
      <c r="I19" s="18">
        <f>SUM(I13:I18)</f>
        <v>18</v>
      </c>
      <c r="J19" s="39">
        <f t="shared" si="5"/>
        <v>38.84892086330935</v>
      </c>
      <c r="K19" s="39">
        <f t="shared" si="0"/>
        <v>45.84172661870504</v>
      </c>
      <c r="L19" s="39">
        <f t="shared" si="6"/>
        <v>10.071942446043165</v>
      </c>
      <c r="M19" s="39">
        <f t="shared" si="4"/>
        <v>28.776978417266186</v>
      </c>
      <c r="N19" s="39">
        <f t="shared" si="4"/>
        <v>48.201438848920866</v>
      </c>
      <c r="O19" s="39">
        <f t="shared" si="4"/>
        <v>12.949640287769784</v>
      </c>
      <c r="Q19" s="1" t="s">
        <v>13</v>
      </c>
      <c r="R19" s="33" t="s">
        <v>48</v>
      </c>
      <c r="S19" s="5" t="s">
        <v>24</v>
      </c>
      <c r="T19" s="5"/>
      <c r="U19" s="8"/>
      <c r="V19" s="5"/>
      <c r="W19" s="5"/>
      <c r="X19" s="5"/>
      <c r="Y19" s="5"/>
      <c r="Z19" s="24"/>
      <c r="AA19" s="24"/>
      <c r="AB19" s="24"/>
      <c r="AC19" s="24"/>
      <c r="AD19" s="24"/>
      <c r="AE19" s="24"/>
    </row>
    <row r="20" spans="1:31" ht="15">
      <c r="A20" s="16" t="s">
        <v>13</v>
      </c>
      <c r="B20" s="33" t="s">
        <v>48</v>
      </c>
      <c r="C20" s="5" t="s">
        <v>98</v>
      </c>
      <c r="D20" s="5">
        <v>9</v>
      </c>
      <c r="E20" s="8">
        <v>0</v>
      </c>
      <c r="F20" s="5">
        <v>1</v>
      </c>
      <c r="G20" s="5">
        <v>3</v>
      </c>
      <c r="H20" s="5">
        <v>4</v>
      </c>
      <c r="I20" s="5">
        <v>1</v>
      </c>
      <c r="J20" s="40">
        <f t="shared" si="5"/>
        <v>44.44444444444444</v>
      </c>
      <c r="K20" s="24">
        <f t="shared" si="0"/>
        <v>48.44444444444444</v>
      </c>
      <c r="L20" s="24">
        <f>F20/$D20*100</f>
        <v>11.11111111111111</v>
      </c>
      <c r="M20" s="24">
        <f aca="true" t="shared" si="7" ref="M20:O22">G20/$D20*100</f>
        <v>33.33333333333333</v>
      </c>
      <c r="N20" s="24">
        <f t="shared" si="7"/>
        <v>44.44444444444444</v>
      </c>
      <c r="O20" s="24">
        <f t="shared" si="7"/>
        <v>11.11111111111111</v>
      </c>
      <c r="Q20" s="1" t="s">
        <v>13</v>
      </c>
      <c r="R20" s="33"/>
      <c r="S20" s="5" t="s">
        <v>14</v>
      </c>
      <c r="T20" s="5"/>
      <c r="U20" s="8"/>
      <c r="V20" s="5"/>
      <c r="W20" s="5"/>
      <c r="X20" s="5"/>
      <c r="Y20" s="5"/>
      <c r="Z20" s="24"/>
      <c r="AA20" s="24"/>
      <c r="AB20" s="24"/>
      <c r="AC20" s="24"/>
      <c r="AD20" s="24"/>
      <c r="AE20" s="24"/>
    </row>
    <row r="21" spans="1:31" ht="15">
      <c r="A21" s="1" t="s">
        <v>17</v>
      </c>
      <c r="B21" s="33"/>
      <c r="C21" s="5" t="s">
        <v>98</v>
      </c>
      <c r="D21" s="5">
        <v>9</v>
      </c>
      <c r="E21" s="8">
        <v>0</v>
      </c>
      <c r="F21" s="5">
        <v>1</v>
      </c>
      <c r="G21" s="5">
        <v>3</v>
      </c>
      <c r="H21" s="5">
        <v>4</v>
      </c>
      <c r="I21" s="5">
        <v>1</v>
      </c>
      <c r="J21" s="40">
        <f t="shared" si="5"/>
        <v>44.44444444444444</v>
      </c>
      <c r="K21" s="24">
        <f t="shared" si="0"/>
        <v>48.44444444444444</v>
      </c>
      <c r="L21" s="24">
        <f>F21/$D21*100</f>
        <v>11.11111111111111</v>
      </c>
      <c r="M21" s="24">
        <f t="shared" si="7"/>
        <v>33.33333333333333</v>
      </c>
      <c r="N21" s="24">
        <f t="shared" si="7"/>
        <v>44.44444444444444</v>
      </c>
      <c r="O21" s="24">
        <f t="shared" si="7"/>
        <v>11.11111111111111</v>
      </c>
      <c r="Q21" s="1" t="s">
        <v>13</v>
      </c>
      <c r="R21" s="33"/>
      <c r="S21" s="5" t="s">
        <v>15</v>
      </c>
      <c r="T21" s="5"/>
      <c r="U21" s="8"/>
      <c r="V21" s="5"/>
      <c r="W21" s="5"/>
      <c r="X21" s="5"/>
      <c r="Y21" s="5"/>
      <c r="Z21" s="24"/>
      <c r="AA21" s="24"/>
      <c r="AB21" s="24"/>
      <c r="AC21" s="24"/>
      <c r="AD21" s="24"/>
      <c r="AE21" s="24"/>
    </row>
    <row r="22" spans="1:31" ht="15">
      <c r="A22" s="49" t="s">
        <v>97</v>
      </c>
      <c r="B22" s="17"/>
      <c r="C22" s="8"/>
      <c r="D22" s="44">
        <f>SUM(D20:D21)</f>
        <v>18</v>
      </c>
      <c r="E22" s="48">
        <f>SUM(E5:E21)</f>
        <v>0</v>
      </c>
      <c r="F22" s="44">
        <f>SUM(F20:F21)</f>
        <v>2</v>
      </c>
      <c r="G22" s="44">
        <f>SUM(G20:G21)</f>
        <v>6</v>
      </c>
      <c r="H22" s="44">
        <f>SUM(H20:H21)</f>
        <v>8</v>
      </c>
      <c r="I22" s="44">
        <f>SUM(I20:I21)</f>
        <v>2</v>
      </c>
      <c r="J22" s="39">
        <f>(F22+G22)/D22*100</f>
        <v>44.44444444444444</v>
      </c>
      <c r="K22" s="39">
        <f t="shared" si="0"/>
        <v>48.44444444444444</v>
      </c>
      <c r="L22" s="39">
        <f>F22/$D22*100</f>
        <v>11.11111111111111</v>
      </c>
      <c r="M22" s="39">
        <f t="shared" si="7"/>
        <v>33.33333333333333</v>
      </c>
      <c r="N22" s="39">
        <f t="shared" si="7"/>
        <v>44.44444444444444</v>
      </c>
      <c r="O22" s="39">
        <f>I22*100/D22</f>
        <v>11.11111111111111</v>
      </c>
      <c r="Q22" s="1" t="s">
        <v>13</v>
      </c>
      <c r="R22" s="33"/>
      <c r="S22" s="5" t="s">
        <v>23</v>
      </c>
      <c r="T22" s="13"/>
      <c r="U22" s="8"/>
      <c r="V22" s="13"/>
      <c r="W22" s="13"/>
      <c r="X22" s="13"/>
      <c r="Y22" s="13"/>
      <c r="Z22" s="24"/>
      <c r="AA22" s="24"/>
      <c r="AB22" s="24"/>
      <c r="AC22" s="24"/>
      <c r="AD22" s="24"/>
      <c r="AE22" s="24"/>
    </row>
    <row r="23" spans="1:31" ht="51.75" customHeight="1">
      <c r="A23" s="49" t="s">
        <v>108</v>
      </c>
      <c r="B23" s="37"/>
      <c r="C23" s="38"/>
      <c r="D23" s="51">
        <f>D12+D19+D22</f>
        <v>241</v>
      </c>
      <c r="E23" s="52">
        <v>0</v>
      </c>
      <c r="F23" s="51">
        <f>F8+F19+F22</f>
        <v>21</v>
      </c>
      <c r="G23" s="51">
        <f>G8+G11+G19+G22</f>
        <v>63</v>
      </c>
      <c r="H23" s="51">
        <f>H12+H19+H22</f>
        <v>113</v>
      </c>
      <c r="I23" s="51">
        <f>I12+I19+I22</f>
        <v>44</v>
      </c>
      <c r="J23" s="53">
        <f>(F23+G23)/D23*100</f>
        <v>34.85477178423236</v>
      </c>
      <c r="K23" s="53">
        <f>(F23+0.64*G23+0.36*H23)*100/D23</f>
        <v>42.32365145228216</v>
      </c>
      <c r="L23" s="53">
        <f>F23*100/D23</f>
        <v>8.71369294605809</v>
      </c>
      <c r="M23" s="53">
        <f>G23*100/D23</f>
        <v>26.141078838174273</v>
      </c>
      <c r="N23" s="53">
        <f>H23*100/D23</f>
        <v>46.88796680497925</v>
      </c>
      <c r="O23" s="53">
        <f>I23/$D23*100</f>
        <v>18.25726141078838</v>
      </c>
      <c r="Q23" s="14" t="s">
        <v>35</v>
      </c>
      <c r="R23" s="14"/>
      <c r="S23" s="22"/>
      <c r="T23" s="22" t="e">
        <f>T8+T11+T12+T18+#REF!+#REF!+#REF!+#REF!+#REF!+#REF!+#REF!+#REF!</f>
        <v>#REF!</v>
      </c>
      <c r="U23" s="22" t="e">
        <f>U8+U11+U12+U18+#REF!+#REF!+#REF!+#REF!+#REF!+#REF!+#REF!+#REF!</f>
        <v>#REF!</v>
      </c>
      <c r="V23" s="22" t="e">
        <f>V8+V11+V12+V18+#REF!+#REF!+#REF!+#REF!+#REF!+#REF!+#REF!+#REF!</f>
        <v>#REF!</v>
      </c>
      <c r="W23" s="22" t="e">
        <f>W8+W11+W12+W18+#REF!+#REF!+#REF!+#REF!+#REF!+#REF!+#REF!+#REF!</f>
        <v>#REF!</v>
      </c>
      <c r="X23" s="22" t="e">
        <f>X8+X11+X12+X18+#REF!+#REF!+#REF!+#REF!+#REF!+#REF!+#REF!+#REF!</f>
        <v>#REF!</v>
      </c>
      <c r="Y23" s="22" t="e">
        <f>Y8+Y11+Y12+Y18+#REF!+#REF!+#REF!+#REF!+#REF!+#REF!+#REF!+#REF!</f>
        <v>#REF!</v>
      </c>
      <c r="Z23" s="41" t="e">
        <f>V23+W23/T23*100</f>
        <v>#REF!</v>
      </c>
      <c r="AA23" s="41" t="e">
        <f>(V23+0.64*W23+0.36*X23)/T23*100</f>
        <v>#REF!</v>
      </c>
      <c r="AB23" s="41" t="e">
        <f>V23/$T23*100</f>
        <v>#REF!</v>
      </c>
      <c r="AC23" s="41" t="e">
        <f>W23/$T23*100</f>
        <v>#REF!</v>
      </c>
      <c r="AD23" s="41" t="e">
        <f>X23/$T23*100</f>
        <v>#REF!</v>
      </c>
      <c r="AE23" s="41" t="e">
        <f>Y23/$T23*100</f>
        <v>#REF!</v>
      </c>
    </row>
  </sheetData>
  <sheetProtection/>
  <mergeCells count="3">
    <mergeCell ref="E1:I1"/>
    <mergeCell ref="J2:O2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"/>
  <sheetViews>
    <sheetView zoomScale="75" zoomScaleNormal="75" zoomScalePageLayoutView="0" workbookViewId="0" topLeftCell="A1">
      <selection activeCell="C15" sqref="C15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8" width="16.421875" style="0" customWidth="1"/>
    <col min="26" max="34" width="13.710937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99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1" ht="15">
      <c r="A5" s="33" t="s">
        <v>86</v>
      </c>
      <c r="B5" s="33" t="s">
        <v>51</v>
      </c>
      <c r="C5" s="5" t="s">
        <v>32</v>
      </c>
      <c r="D5" s="5">
        <v>20</v>
      </c>
      <c r="E5" s="8">
        <v>0</v>
      </c>
      <c r="F5" s="5">
        <v>5</v>
      </c>
      <c r="G5" s="5">
        <v>7</v>
      </c>
      <c r="H5" s="5">
        <v>8</v>
      </c>
      <c r="I5" s="5">
        <v>0</v>
      </c>
      <c r="J5" s="24">
        <f>(F5+G5)/D5*100</f>
        <v>60</v>
      </c>
      <c r="K5" s="24">
        <f>(F5+0.64*G5+0.36*H5)/D5*100</f>
        <v>61.8</v>
      </c>
      <c r="L5" s="24">
        <f aca="true" t="shared" si="0" ref="L5:O15">F5/$D5*100</f>
        <v>25</v>
      </c>
      <c r="M5" s="24">
        <f t="shared" si="0"/>
        <v>35</v>
      </c>
      <c r="N5" s="24">
        <f t="shared" si="0"/>
        <v>40</v>
      </c>
      <c r="O5" s="24">
        <f t="shared" si="0"/>
        <v>0</v>
      </c>
      <c r="Q5" s="33" t="s">
        <v>90</v>
      </c>
      <c r="R5" s="33" t="s">
        <v>51</v>
      </c>
      <c r="S5" s="5" t="s">
        <v>32</v>
      </c>
      <c r="T5" s="5"/>
      <c r="U5" s="8"/>
      <c r="V5" s="5"/>
      <c r="W5" s="5"/>
      <c r="X5" s="5"/>
      <c r="Y5" s="5"/>
      <c r="Z5" s="24"/>
      <c r="AA5" s="24"/>
      <c r="AB5" s="24"/>
      <c r="AC5" s="24"/>
      <c r="AD5" s="24"/>
      <c r="AE5" s="24"/>
    </row>
    <row r="6" spans="1:31" ht="15">
      <c r="A6" s="1"/>
      <c r="B6" s="33"/>
      <c r="C6" s="5" t="s">
        <v>22</v>
      </c>
      <c r="D6" s="5">
        <v>24</v>
      </c>
      <c r="E6" s="8">
        <f aca="true" t="shared" si="1" ref="E6:E13">D6-(F6+G6+H6+I6)</f>
        <v>0</v>
      </c>
      <c r="F6" s="5">
        <v>3</v>
      </c>
      <c r="G6" s="5">
        <v>8</v>
      </c>
      <c r="H6" s="5">
        <v>13</v>
      </c>
      <c r="I6" s="5">
        <v>0</v>
      </c>
      <c r="J6" s="24">
        <f aca="true" t="shared" si="2" ref="J6:J15">(F6+G6)/D6*100</f>
        <v>45.83333333333333</v>
      </c>
      <c r="K6" s="24">
        <f aca="true" t="shared" si="3" ref="K6:K15">(F6+0.64*G6+0.36*H6)/D6*100</f>
        <v>53.333333333333336</v>
      </c>
      <c r="L6" s="24">
        <f t="shared" si="0"/>
        <v>12.5</v>
      </c>
      <c r="M6" s="24">
        <f t="shared" si="0"/>
        <v>33.33333333333333</v>
      </c>
      <c r="N6" s="24">
        <f t="shared" si="0"/>
        <v>54.166666666666664</v>
      </c>
      <c r="O6" s="24">
        <f t="shared" si="0"/>
        <v>0</v>
      </c>
      <c r="Q6" s="1"/>
      <c r="R6" s="33"/>
      <c r="S6" s="5" t="s">
        <v>28</v>
      </c>
      <c r="T6" s="5"/>
      <c r="U6" s="8"/>
      <c r="V6" s="5"/>
      <c r="W6" s="5"/>
      <c r="X6" s="5"/>
      <c r="Y6" s="5"/>
      <c r="Z6" s="24"/>
      <c r="AA6" s="24"/>
      <c r="AB6" s="24"/>
      <c r="AC6" s="24"/>
      <c r="AD6" s="24"/>
      <c r="AE6" s="24"/>
    </row>
    <row r="7" spans="1:31" ht="15">
      <c r="A7" s="1"/>
      <c r="B7" s="33"/>
      <c r="C7" s="5" t="s">
        <v>29</v>
      </c>
      <c r="D7" s="5">
        <v>27</v>
      </c>
      <c r="E7" s="8">
        <f t="shared" si="1"/>
        <v>0</v>
      </c>
      <c r="F7" s="5">
        <v>7</v>
      </c>
      <c r="G7" s="5">
        <v>7</v>
      </c>
      <c r="H7" s="5">
        <v>7</v>
      </c>
      <c r="I7" s="5">
        <v>6</v>
      </c>
      <c r="J7" s="24">
        <f t="shared" si="2"/>
        <v>51.85185185185185</v>
      </c>
      <c r="K7" s="24">
        <f t="shared" si="3"/>
        <v>51.85185185185185</v>
      </c>
      <c r="L7" s="24">
        <f t="shared" si="0"/>
        <v>25.925925925925924</v>
      </c>
      <c r="M7" s="24">
        <f t="shared" si="0"/>
        <v>25.925925925925924</v>
      </c>
      <c r="N7" s="24">
        <f t="shared" si="0"/>
        <v>25.925925925925924</v>
      </c>
      <c r="O7" s="24">
        <f t="shared" si="0"/>
        <v>22.22222222222222</v>
      </c>
      <c r="Q7" s="1"/>
      <c r="R7" s="33"/>
      <c r="S7" s="5" t="s">
        <v>12</v>
      </c>
      <c r="T7" s="5"/>
      <c r="U7" s="8"/>
      <c r="V7" s="5"/>
      <c r="W7" s="5"/>
      <c r="X7" s="5"/>
      <c r="Y7" s="5"/>
      <c r="Z7" s="24"/>
      <c r="AA7" s="24"/>
      <c r="AB7" s="24"/>
      <c r="AC7" s="24"/>
      <c r="AD7" s="24"/>
      <c r="AE7" s="24"/>
    </row>
    <row r="8" spans="1:31" ht="15">
      <c r="A8" s="33"/>
      <c r="B8" s="33"/>
      <c r="C8" s="5" t="s">
        <v>23</v>
      </c>
      <c r="D8" s="5">
        <v>14</v>
      </c>
      <c r="E8" s="8">
        <v>0</v>
      </c>
      <c r="F8" s="5">
        <v>0</v>
      </c>
      <c r="G8" s="5">
        <v>8</v>
      </c>
      <c r="H8" s="5">
        <v>4</v>
      </c>
      <c r="I8" s="5">
        <v>2</v>
      </c>
      <c r="J8" s="24">
        <f t="shared" si="2"/>
        <v>57.14285714285714</v>
      </c>
      <c r="K8" s="24">
        <f t="shared" si="3"/>
        <v>46.85714285714286</v>
      </c>
      <c r="L8" s="24">
        <f t="shared" si="0"/>
        <v>0</v>
      </c>
      <c r="M8" s="24">
        <f t="shared" si="0"/>
        <v>57.14285714285714</v>
      </c>
      <c r="N8" s="24">
        <f t="shared" si="0"/>
        <v>28.57142857142857</v>
      </c>
      <c r="O8" s="24">
        <f t="shared" si="0"/>
        <v>14.285714285714285</v>
      </c>
      <c r="Q8" s="33"/>
      <c r="R8" s="33"/>
      <c r="S8" s="5" t="s">
        <v>22</v>
      </c>
      <c r="T8" s="5"/>
      <c r="U8" s="8"/>
      <c r="V8" s="5"/>
      <c r="W8" s="5"/>
      <c r="X8" s="5"/>
      <c r="Y8" s="5"/>
      <c r="Z8" s="24"/>
      <c r="AA8" s="24"/>
      <c r="AB8" s="24"/>
      <c r="AC8" s="24"/>
      <c r="AD8" s="24"/>
      <c r="AE8" s="24"/>
    </row>
    <row r="9" spans="1:31" ht="15">
      <c r="A9" s="46" t="s">
        <v>97</v>
      </c>
      <c r="B9" s="17"/>
      <c r="C9" s="8"/>
      <c r="D9" s="18">
        <f>SUM(D5:D8)</f>
        <v>85</v>
      </c>
      <c r="E9" s="19">
        <f t="shared" si="1"/>
        <v>0</v>
      </c>
      <c r="F9" s="18">
        <f>SUM(F5:F8)</f>
        <v>15</v>
      </c>
      <c r="G9" s="18">
        <f>SUM(G5:G8)</f>
        <v>30</v>
      </c>
      <c r="H9" s="18">
        <f>SUM(H5:H8)</f>
        <v>32</v>
      </c>
      <c r="I9" s="18">
        <f>SUM(I5:I8)</f>
        <v>8</v>
      </c>
      <c r="J9" s="39">
        <f t="shared" si="2"/>
        <v>52.94117647058824</v>
      </c>
      <c r="K9" s="39">
        <f t="shared" si="3"/>
        <v>53.78823529411765</v>
      </c>
      <c r="L9" s="39">
        <f t="shared" si="0"/>
        <v>17.647058823529413</v>
      </c>
      <c r="M9" s="39">
        <f t="shared" si="0"/>
        <v>35.294117647058826</v>
      </c>
      <c r="N9" s="39">
        <f t="shared" si="0"/>
        <v>37.64705882352941</v>
      </c>
      <c r="O9" s="39">
        <f t="shared" si="0"/>
        <v>9.411764705882353</v>
      </c>
      <c r="Q9" s="16"/>
      <c r="R9" s="17"/>
      <c r="S9" s="8"/>
      <c r="T9" s="18"/>
      <c r="U9" s="19"/>
      <c r="V9" s="18"/>
      <c r="W9" s="18"/>
      <c r="X9" s="18"/>
      <c r="Y9" s="18"/>
      <c r="Z9" s="39"/>
      <c r="AA9" s="39"/>
      <c r="AB9" s="39"/>
      <c r="AC9" s="39"/>
      <c r="AD9" s="39"/>
      <c r="AE9" s="39"/>
    </row>
    <row r="10" spans="1:31" ht="15">
      <c r="A10" s="1"/>
      <c r="B10" s="33" t="s">
        <v>50</v>
      </c>
      <c r="C10" s="5" t="s">
        <v>25</v>
      </c>
      <c r="D10" s="10">
        <v>22</v>
      </c>
      <c r="E10" s="8">
        <v>0</v>
      </c>
      <c r="F10" s="10">
        <v>5</v>
      </c>
      <c r="G10" s="10">
        <v>6</v>
      </c>
      <c r="H10" s="10">
        <v>11</v>
      </c>
      <c r="I10" s="36">
        <v>0</v>
      </c>
      <c r="J10" s="40">
        <f t="shared" si="2"/>
        <v>50</v>
      </c>
      <c r="K10" s="24">
        <f t="shared" si="3"/>
        <v>58.18181818181819</v>
      </c>
      <c r="L10" s="24">
        <f t="shared" si="0"/>
        <v>22.727272727272727</v>
      </c>
      <c r="M10" s="40">
        <f t="shared" si="0"/>
        <v>27.27272727272727</v>
      </c>
      <c r="N10" s="40">
        <f t="shared" si="0"/>
        <v>50</v>
      </c>
      <c r="O10" s="40">
        <f t="shared" si="0"/>
        <v>0</v>
      </c>
      <c r="Q10" s="1"/>
      <c r="R10" s="33"/>
      <c r="S10" s="5" t="s">
        <v>30</v>
      </c>
      <c r="T10" s="10"/>
      <c r="U10" s="8"/>
      <c r="V10" s="10"/>
      <c r="W10" s="10"/>
      <c r="X10" s="10"/>
      <c r="Y10" s="4"/>
      <c r="Z10" s="24"/>
      <c r="AA10" s="24"/>
      <c r="AB10" s="24"/>
      <c r="AC10" s="24"/>
      <c r="AD10" s="24"/>
      <c r="AE10" s="24"/>
    </row>
    <row r="11" spans="1:31" ht="15">
      <c r="A11" s="1"/>
      <c r="B11" s="33"/>
      <c r="C11" s="5" t="s">
        <v>24</v>
      </c>
      <c r="D11" s="5">
        <v>28</v>
      </c>
      <c r="E11" s="8">
        <f t="shared" si="1"/>
        <v>0</v>
      </c>
      <c r="F11" s="5">
        <v>2</v>
      </c>
      <c r="G11" s="5">
        <v>9</v>
      </c>
      <c r="H11" s="5">
        <v>15</v>
      </c>
      <c r="I11" s="5">
        <v>2</v>
      </c>
      <c r="J11" s="40">
        <f t="shared" si="2"/>
        <v>39.285714285714285</v>
      </c>
      <c r="K11" s="24">
        <f t="shared" si="3"/>
        <v>47</v>
      </c>
      <c r="L11" s="24">
        <f t="shared" si="0"/>
        <v>7.142857142857142</v>
      </c>
      <c r="M11" s="40">
        <f t="shared" si="0"/>
        <v>32.142857142857146</v>
      </c>
      <c r="N11" s="40">
        <f t="shared" si="0"/>
        <v>53.57142857142857</v>
      </c>
      <c r="O11" s="40">
        <f t="shared" si="0"/>
        <v>7.142857142857142</v>
      </c>
      <c r="Q11" s="1"/>
      <c r="R11" s="33"/>
      <c r="S11" s="5" t="s">
        <v>31</v>
      </c>
      <c r="T11" s="5"/>
      <c r="U11" s="8"/>
      <c r="V11" s="5"/>
      <c r="W11" s="5"/>
      <c r="X11" s="5"/>
      <c r="Y11" s="5"/>
      <c r="Z11" s="24"/>
      <c r="AA11" s="24"/>
      <c r="AB11" s="24"/>
      <c r="AC11" s="24"/>
      <c r="AD11" s="24"/>
      <c r="AE11" s="24"/>
    </row>
    <row r="12" spans="1:31" ht="15">
      <c r="A12" s="1"/>
      <c r="B12" s="33"/>
      <c r="C12" s="5" t="s">
        <v>20</v>
      </c>
      <c r="D12" s="11">
        <v>16</v>
      </c>
      <c r="E12" s="8">
        <v>0</v>
      </c>
      <c r="F12" s="11">
        <v>2</v>
      </c>
      <c r="G12" s="11">
        <v>1</v>
      </c>
      <c r="H12" s="11">
        <v>11</v>
      </c>
      <c r="I12" s="11">
        <v>2</v>
      </c>
      <c r="J12" s="40">
        <f t="shared" si="2"/>
        <v>18.75</v>
      </c>
      <c r="K12" s="24">
        <f t="shared" si="3"/>
        <v>41.25</v>
      </c>
      <c r="L12" s="24">
        <f t="shared" si="0"/>
        <v>12.5</v>
      </c>
      <c r="M12" s="40">
        <f t="shared" si="0"/>
        <v>6.25</v>
      </c>
      <c r="N12" s="40">
        <f t="shared" si="0"/>
        <v>68.75</v>
      </c>
      <c r="O12" s="40">
        <f t="shared" si="0"/>
        <v>12.5</v>
      </c>
      <c r="Q12" s="1"/>
      <c r="R12" s="33"/>
      <c r="S12" s="5" t="s">
        <v>26</v>
      </c>
      <c r="T12" s="11"/>
      <c r="U12" s="8"/>
      <c r="V12" s="11"/>
      <c r="W12" s="11"/>
      <c r="X12" s="11"/>
      <c r="Y12" s="11"/>
      <c r="Z12" s="24"/>
      <c r="AA12" s="24"/>
      <c r="AB12" s="24"/>
      <c r="AC12" s="24"/>
      <c r="AD12" s="24"/>
      <c r="AE12" s="24"/>
    </row>
    <row r="13" spans="1:31" ht="15">
      <c r="A13" s="1"/>
      <c r="B13" s="33"/>
      <c r="C13" s="5" t="s">
        <v>16</v>
      </c>
      <c r="D13" s="11">
        <v>15</v>
      </c>
      <c r="E13" s="8">
        <f t="shared" si="1"/>
        <v>0</v>
      </c>
      <c r="F13" s="5">
        <v>3</v>
      </c>
      <c r="G13" s="5">
        <v>7</v>
      </c>
      <c r="H13" s="5">
        <v>4</v>
      </c>
      <c r="I13" s="5">
        <v>1</v>
      </c>
      <c r="J13" s="40">
        <f t="shared" si="2"/>
        <v>66.66666666666666</v>
      </c>
      <c r="K13" s="24">
        <f t="shared" si="3"/>
        <v>59.46666666666667</v>
      </c>
      <c r="L13" s="24">
        <f t="shared" si="0"/>
        <v>20</v>
      </c>
      <c r="M13" s="40">
        <f t="shared" si="0"/>
        <v>46.666666666666664</v>
      </c>
      <c r="N13" s="40">
        <f t="shared" si="0"/>
        <v>26.666666666666668</v>
      </c>
      <c r="O13" s="40">
        <f t="shared" si="0"/>
        <v>6.666666666666667</v>
      </c>
      <c r="Q13" s="1"/>
      <c r="R13" s="33"/>
      <c r="S13" s="5" t="s">
        <v>27</v>
      </c>
      <c r="T13" s="11"/>
      <c r="U13" s="8"/>
      <c r="V13" s="5"/>
      <c r="W13" s="5"/>
      <c r="X13" s="5"/>
      <c r="Y13" s="5"/>
      <c r="Z13" s="24"/>
      <c r="AA13" s="24"/>
      <c r="AB13" s="24"/>
      <c r="AC13" s="24"/>
      <c r="AD13" s="24"/>
      <c r="AE13" s="24"/>
    </row>
    <row r="14" spans="1:31" ht="15">
      <c r="A14" s="16" t="s">
        <v>97</v>
      </c>
      <c r="B14" s="17"/>
      <c r="C14" s="8"/>
      <c r="D14" s="18">
        <f>SUM(D10:D13)</f>
        <v>81</v>
      </c>
      <c r="E14" s="20">
        <f>SUM(E5:E13)</f>
        <v>0</v>
      </c>
      <c r="F14" s="18">
        <f>F10+F11+F12+F13</f>
        <v>12</v>
      </c>
      <c r="G14" s="18">
        <f>SUM(G10:G13)</f>
        <v>23</v>
      </c>
      <c r="H14" s="18">
        <f>SUM(H10:H13)</f>
        <v>41</v>
      </c>
      <c r="I14" s="18">
        <f>SUM(I10:I13)</f>
        <v>5</v>
      </c>
      <c r="J14" s="39">
        <f t="shared" si="2"/>
        <v>43.20987654320987</v>
      </c>
      <c r="K14" s="39">
        <f t="shared" si="3"/>
        <v>51.20987654320987</v>
      </c>
      <c r="L14" s="39">
        <f t="shared" si="0"/>
        <v>14.814814814814813</v>
      </c>
      <c r="M14" s="39">
        <f t="shared" si="0"/>
        <v>28.39506172839506</v>
      </c>
      <c r="N14" s="39">
        <f t="shared" si="0"/>
        <v>50.617283950617285</v>
      </c>
      <c r="O14" s="39">
        <f t="shared" si="0"/>
        <v>6.172839506172839</v>
      </c>
      <c r="Q14" s="16"/>
      <c r="R14" s="17"/>
      <c r="S14" s="8"/>
      <c r="T14" s="18"/>
      <c r="U14" s="20"/>
      <c r="V14" s="18"/>
      <c r="W14" s="18"/>
      <c r="X14" s="18"/>
      <c r="Y14" s="18"/>
      <c r="Z14" s="39"/>
      <c r="AA14" s="39"/>
      <c r="AB14" s="39"/>
      <c r="AC14" s="39"/>
      <c r="AD14" s="39"/>
      <c r="AE14" s="39"/>
    </row>
    <row r="15" spans="1:31" ht="51.75" customHeight="1">
      <c r="A15" s="54" t="s">
        <v>40</v>
      </c>
      <c r="B15" s="54"/>
      <c r="C15" s="22"/>
      <c r="D15" s="22">
        <f>SUM(D14,D9)</f>
        <v>166</v>
      </c>
      <c r="E15" s="22">
        <f>E9+E14</f>
        <v>0</v>
      </c>
      <c r="F15" s="22">
        <f>F9+F14</f>
        <v>27</v>
      </c>
      <c r="G15" s="22">
        <f>SUM(G9+G14)</f>
        <v>53</v>
      </c>
      <c r="H15" s="22">
        <f>H9+H14</f>
        <v>73</v>
      </c>
      <c r="I15" s="22">
        <f>I9+I14</f>
        <v>13</v>
      </c>
      <c r="J15" s="39">
        <f t="shared" si="2"/>
        <v>48.19277108433735</v>
      </c>
      <c r="K15" s="39">
        <f t="shared" si="3"/>
        <v>52.53012048192771</v>
      </c>
      <c r="L15" s="39">
        <f t="shared" si="0"/>
        <v>16.265060240963855</v>
      </c>
      <c r="M15" s="39">
        <f t="shared" si="0"/>
        <v>31.92771084337349</v>
      </c>
      <c r="N15" s="39">
        <f t="shared" si="0"/>
        <v>43.97590361445783</v>
      </c>
      <c r="O15" s="39">
        <f t="shared" si="0"/>
        <v>7.83132530120482</v>
      </c>
      <c r="Q15" s="54" t="s">
        <v>40</v>
      </c>
      <c r="R15" s="54"/>
      <c r="S15" s="22"/>
      <c r="T15" s="22"/>
      <c r="U15" s="22"/>
      <c r="V15" s="22"/>
      <c r="W15" s="22"/>
      <c r="X15" s="22"/>
      <c r="Y15" s="22"/>
      <c r="Z15" s="39"/>
      <c r="AA15" s="39"/>
      <c r="AB15" s="39"/>
      <c r="AC15" s="39"/>
      <c r="AD15" s="39"/>
      <c r="AE15" s="39"/>
    </row>
  </sheetData>
  <sheetProtection/>
  <mergeCells count="9">
    <mergeCell ref="T3:Y3"/>
    <mergeCell ref="Z3:AE3"/>
    <mergeCell ref="Q15:R15"/>
    <mergeCell ref="E1:I1"/>
    <mergeCell ref="J2:O2"/>
    <mergeCell ref="J3:O3"/>
    <mergeCell ref="A15:B15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5"/>
  <sheetViews>
    <sheetView zoomScale="75" zoomScaleNormal="75" zoomScalePageLayoutView="0" workbookViewId="0" topLeftCell="A4">
      <selection activeCell="N28" sqref="N28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8" width="15.00390625" style="0" customWidth="1"/>
    <col min="26" max="32" width="13.2812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52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52</v>
      </c>
      <c r="B5" s="33" t="s">
        <v>87</v>
      </c>
      <c r="C5" s="5" t="s">
        <v>32</v>
      </c>
      <c r="D5" s="5">
        <v>20</v>
      </c>
      <c r="E5" s="8">
        <v>0</v>
      </c>
      <c r="F5" s="5">
        <v>5</v>
      </c>
      <c r="G5" s="5">
        <v>6</v>
      </c>
      <c r="H5" s="5">
        <v>9</v>
      </c>
      <c r="I5" s="5">
        <v>0</v>
      </c>
      <c r="J5" s="24">
        <f aca="true" t="shared" si="0" ref="J5:J14">L5+M5</f>
        <v>55</v>
      </c>
      <c r="K5" s="24">
        <f aca="true" t="shared" si="1" ref="K5:K14">(F5+0.64*G5+0.36*H5)/D5*100</f>
        <v>60.4</v>
      </c>
      <c r="L5" s="24">
        <f aca="true" t="shared" si="2" ref="L5:O9">F5/$D5*100</f>
        <v>25</v>
      </c>
      <c r="M5" s="24">
        <f t="shared" si="2"/>
        <v>30</v>
      </c>
      <c r="N5" s="24">
        <f t="shared" si="2"/>
        <v>45</v>
      </c>
      <c r="O5" s="24">
        <f t="shared" si="2"/>
        <v>0</v>
      </c>
      <c r="Q5" s="33" t="s">
        <v>52</v>
      </c>
      <c r="R5" s="33" t="s">
        <v>87</v>
      </c>
      <c r="S5" s="6" t="s">
        <v>32</v>
      </c>
      <c r="T5" s="6">
        <v>20</v>
      </c>
      <c r="U5" s="8">
        <f aca="true" t="shared" si="3" ref="U5:U14">T5-(V5+W5+X5+Y5)</f>
        <v>20</v>
      </c>
      <c r="V5" s="5"/>
      <c r="W5" s="5"/>
      <c r="X5" s="5"/>
      <c r="Y5" s="5"/>
      <c r="Z5" s="24">
        <f>AB5+AC5</f>
        <v>0</v>
      </c>
      <c r="AA5" s="24">
        <f>(V5+0.64*W5+0.36*X5)/T5*100</f>
        <v>0</v>
      </c>
      <c r="AB5" s="24">
        <f>V5/$T5*100</f>
        <v>0</v>
      </c>
      <c r="AC5" s="24">
        <f aca="true" t="shared" si="4" ref="AC5:AE7">W5/$T5*100</f>
        <v>0</v>
      </c>
      <c r="AD5" s="24">
        <f t="shared" si="4"/>
        <v>0</v>
      </c>
      <c r="AE5" s="24">
        <f t="shared" si="4"/>
        <v>0</v>
      </c>
      <c r="AF5" t="str">
        <f>IF(J5-Z5&lt;0,"збільшено на",IF(J5-Z5&gt;0,"зменшено на","стабільно"))</f>
        <v>зменшено на</v>
      </c>
      <c r="AG5" s="34">
        <f>ABS(J5-Z5)</f>
        <v>55</v>
      </c>
    </row>
    <row r="6" spans="1:33" ht="15">
      <c r="A6" s="1"/>
      <c r="B6" s="33"/>
      <c r="C6" s="5" t="s">
        <v>100</v>
      </c>
      <c r="D6" s="5">
        <v>24</v>
      </c>
      <c r="E6" s="8">
        <v>0</v>
      </c>
      <c r="F6" s="5">
        <v>6</v>
      </c>
      <c r="G6" s="5">
        <v>6</v>
      </c>
      <c r="H6" s="5">
        <v>12</v>
      </c>
      <c r="I6" s="5">
        <v>0</v>
      </c>
      <c r="J6" s="24">
        <f t="shared" si="0"/>
        <v>50</v>
      </c>
      <c r="K6" s="24">
        <f t="shared" si="1"/>
        <v>59</v>
      </c>
      <c r="L6" s="24">
        <f t="shared" si="2"/>
        <v>25</v>
      </c>
      <c r="M6" s="24">
        <f t="shared" si="2"/>
        <v>25</v>
      </c>
      <c r="N6" s="24">
        <f t="shared" si="2"/>
        <v>50</v>
      </c>
      <c r="O6" s="24">
        <f t="shared" si="2"/>
        <v>0</v>
      </c>
      <c r="Q6" s="1"/>
      <c r="R6" s="33"/>
      <c r="S6" s="6" t="s">
        <v>100</v>
      </c>
      <c r="T6" s="6">
        <v>24</v>
      </c>
      <c r="U6" s="8">
        <f t="shared" si="3"/>
        <v>24</v>
      </c>
      <c r="V6" s="5"/>
      <c r="W6" s="5"/>
      <c r="X6" s="5"/>
      <c r="Y6" s="5"/>
      <c r="Z6" s="24">
        <f>AB6+AC6</f>
        <v>0</v>
      </c>
      <c r="AA6" s="24">
        <f>(V6+0.64*W6+0.36*X6)/T6*100</f>
        <v>0</v>
      </c>
      <c r="AB6" s="24">
        <f>V6/$T6*100</f>
        <v>0</v>
      </c>
      <c r="AC6" s="24">
        <f t="shared" si="4"/>
        <v>0</v>
      </c>
      <c r="AD6" s="24">
        <f t="shared" si="4"/>
        <v>0</v>
      </c>
      <c r="AE6" s="24">
        <f t="shared" si="4"/>
        <v>0</v>
      </c>
      <c r="AF6" t="str">
        <f aca="true" t="shared" si="5" ref="AF6:AF15">IF(J6-Z6&lt;0,"збільшено на",IF(J6-Z6&gt;0,"зменшено на","стабільно"))</f>
        <v>зменшено на</v>
      </c>
      <c r="AG6" s="34">
        <f aca="true" t="shared" si="6" ref="AG6:AG15">ABS(J6-Z6)</f>
        <v>50</v>
      </c>
    </row>
    <row r="7" spans="1:33" ht="15">
      <c r="A7" s="1"/>
      <c r="B7" s="33"/>
      <c r="C7" s="5" t="s">
        <v>24</v>
      </c>
      <c r="D7" s="5">
        <v>28</v>
      </c>
      <c r="E7" s="8">
        <v>0</v>
      </c>
      <c r="F7" s="5">
        <v>2</v>
      </c>
      <c r="G7" s="5">
        <v>6</v>
      </c>
      <c r="H7" s="5">
        <v>14</v>
      </c>
      <c r="I7" s="5">
        <v>6</v>
      </c>
      <c r="J7" s="24">
        <f t="shared" si="0"/>
        <v>28.57142857142857</v>
      </c>
      <c r="K7" s="24">
        <f t="shared" si="1"/>
        <v>38.857142857142854</v>
      </c>
      <c r="L7" s="24">
        <f t="shared" si="2"/>
        <v>7.142857142857142</v>
      </c>
      <c r="M7" s="24">
        <f t="shared" si="2"/>
        <v>21.428571428571427</v>
      </c>
      <c r="N7" s="24">
        <f t="shared" si="2"/>
        <v>50</v>
      </c>
      <c r="O7" s="24">
        <f t="shared" si="2"/>
        <v>21.428571428571427</v>
      </c>
      <c r="Q7" s="1"/>
      <c r="R7" s="33"/>
      <c r="S7" s="6" t="s">
        <v>24</v>
      </c>
      <c r="T7" s="6">
        <v>28</v>
      </c>
      <c r="U7" s="8">
        <f t="shared" si="3"/>
        <v>28</v>
      </c>
      <c r="V7" s="5"/>
      <c r="W7" s="5"/>
      <c r="X7" s="5"/>
      <c r="Y7" s="5"/>
      <c r="Z7" s="24">
        <f>AB7+AC7</f>
        <v>0</v>
      </c>
      <c r="AA7" s="24">
        <f>(V7+0.64*W7+0.36*X7)/T7*100</f>
        <v>0</v>
      </c>
      <c r="AB7" s="24">
        <f>V7/$T7*100</f>
        <v>0</v>
      </c>
      <c r="AC7" s="24">
        <f t="shared" si="4"/>
        <v>0</v>
      </c>
      <c r="AD7" s="24">
        <f t="shared" si="4"/>
        <v>0</v>
      </c>
      <c r="AE7" s="24">
        <f t="shared" si="4"/>
        <v>0</v>
      </c>
      <c r="AF7" t="str">
        <f t="shared" si="5"/>
        <v>зменшено на</v>
      </c>
      <c r="AG7" s="34">
        <f t="shared" si="6"/>
        <v>28.57142857142857</v>
      </c>
    </row>
    <row r="8" spans="1:33" ht="15">
      <c r="A8" s="1"/>
      <c r="B8" s="33"/>
      <c r="C8" s="5" t="s">
        <v>23</v>
      </c>
      <c r="D8" s="5">
        <v>14</v>
      </c>
      <c r="E8" s="8">
        <f>D8-(F8+G8+H8+I8)</f>
        <v>0</v>
      </c>
      <c r="F8" s="5">
        <v>0</v>
      </c>
      <c r="G8" s="5">
        <v>7</v>
      </c>
      <c r="H8" s="5">
        <v>4</v>
      </c>
      <c r="I8" s="5">
        <v>3</v>
      </c>
      <c r="J8" s="24">
        <f t="shared" si="0"/>
        <v>50</v>
      </c>
      <c r="K8" s="24">
        <f t="shared" si="1"/>
        <v>42.285714285714285</v>
      </c>
      <c r="L8" s="24">
        <f t="shared" si="2"/>
        <v>0</v>
      </c>
      <c r="M8" s="24">
        <f t="shared" si="2"/>
        <v>50</v>
      </c>
      <c r="N8" s="24">
        <f t="shared" si="2"/>
        <v>28.57142857142857</v>
      </c>
      <c r="O8" s="24">
        <f t="shared" si="2"/>
        <v>21.428571428571427</v>
      </c>
      <c r="Q8" s="1"/>
      <c r="R8" s="33"/>
      <c r="S8" s="6" t="s">
        <v>23</v>
      </c>
      <c r="T8" s="6">
        <v>14</v>
      </c>
      <c r="U8" s="8">
        <f t="shared" si="3"/>
        <v>14</v>
      </c>
      <c r="V8" s="5"/>
      <c r="W8" s="5"/>
      <c r="X8" s="5"/>
      <c r="Y8" s="5"/>
      <c r="Z8" s="24">
        <f>AB8+AC8</f>
        <v>0</v>
      </c>
      <c r="AA8" s="24">
        <f>(V8+0.64*W8+0.36*X8)/T8*100</f>
        <v>0</v>
      </c>
      <c r="AB8" s="24">
        <f>V8/$T8*100</f>
        <v>0</v>
      </c>
      <c r="AC8" s="24">
        <f>W8/$T8*100</f>
        <v>0</v>
      </c>
      <c r="AD8" s="24">
        <f>X8/$T8*100</f>
        <v>0</v>
      </c>
      <c r="AE8" s="24">
        <f>Y8/$T8*100</f>
        <v>0</v>
      </c>
      <c r="AF8" t="str">
        <f t="shared" si="5"/>
        <v>зменшено на</v>
      </c>
      <c r="AG8" s="34">
        <f t="shared" si="6"/>
        <v>50</v>
      </c>
    </row>
    <row r="9" spans="1:33" ht="15">
      <c r="A9" s="46" t="s">
        <v>97</v>
      </c>
      <c r="B9" s="50"/>
      <c r="C9" s="8"/>
      <c r="D9" s="18">
        <f>SUM(D5:D8)</f>
        <v>86</v>
      </c>
      <c r="E9" s="19">
        <f>D9-(F9+G9+H9+I9)</f>
        <v>0</v>
      </c>
      <c r="F9" s="18">
        <f>SUM(F5:F8)</f>
        <v>13</v>
      </c>
      <c r="G9" s="18">
        <f>SUM(G5:G8)</f>
        <v>25</v>
      </c>
      <c r="H9" s="18">
        <f>SUM(H5:H8)</f>
        <v>39</v>
      </c>
      <c r="I9" s="18">
        <f>SUM(I5:I8)</f>
        <v>9</v>
      </c>
      <c r="J9" s="39">
        <f t="shared" si="0"/>
        <v>44.18604651162791</v>
      </c>
      <c r="K9" s="39">
        <f t="shared" si="1"/>
        <v>50.04651162790697</v>
      </c>
      <c r="L9" s="39">
        <f t="shared" si="2"/>
        <v>15.11627906976744</v>
      </c>
      <c r="M9" s="39">
        <f t="shared" si="2"/>
        <v>29.069767441860467</v>
      </c>
      <c r="N9" s="39">
        <f t="shared" si="2"/>
        <v>45.348837209302324</v>
      </c>
      <c r="O9" s="39">
        <f t="shared" si="2"/>
        <v>10.465116279069768</v>
      </c>
      <c r="Q9" s="46" t="s">
        <v>97</v>
      </c>
      <c r="R9" s="50"/>
      <c r="S9" s="8"/>
      <c r="T9" s="18">
        <f>SUM(T5:T8)</f>
        <v>86</v>
      </c>
      <c r="U9" s="19">
        <f t="shared" si="3"/>
        <v>86</v>
      </c>
      <c r="V9" s="18">
        <f>SUM(V8:V8)</f>
        <v>0</v>
      </c>
      <c r="W9" s="18">
        <f>SUM(W8:W8)</f>
        <v>0</v>
      </c>
      <c r="X9" s="18">
        <f>SUM(X8:X8)</f>
        <v>0</v>
      </c>
      <c r="Y9" s="18">
        <f>SUM(Y8:Y8)</f>
        <v>0</v>
      </c>
      <c r="Z9" s="25">
        <f aca="true" t="shared" si="7" ref="Z9:AE9">AVERAGE(Z8:Z8)</f>
        <v>0</v>
      </c>
      <c r="AA9" s="25">
        <f t="shared" si="7"/>
        <v>0</v>
      </c>
      <c r="AB9" s="25">
        <f t="shared" si="7"/>
        <v>0</v>
      </c>
      <c r="AC9" s="25">
        <f t="shared" si="7"/>
        <v>0</v>
      </c>
      <c r="AD9" s="25">
        <f t="shared" si="7"/>
        <v>0</v>
      </c>
      <c r="AE9" s="25">
        <f t="shared" si="7"/>
        <v>0</v>
      </c>
      <c r="AF9" t="str">
        <f t="shared" si="5"/>
        <v>зменшено на</v>
      </c>
      <c r="AG9" s="34">
        <f t="shared" si="6"/>
        <v>44.18604651162791</v>
      </c>
    </row>
    <row r="10" spans="1:33" ht="15">
      <c r="A10" s="33"/>
      <c r="B10" s="33" t="s">
        <v>53</v>
      </c>
      <c r="C10" s="5" t="s">
        <v>29</v>
      </c>
      <c r="D10" s="9">
        <v>27</v>
      </c>
      <c r="E10" s="8">
        <v>0</v>
      </c>
      <c r="F10" s="9">
        <v>8</v>
      </c>
      <c r="G10" s="9">
        <v>5</v>
      </c>
      <c r="H10" s="9">
        <v>9</v>
      </c>
      <c r="I10" s="5">
        <v>5</v>
      </c>
      <c r="J10" s="24">
        <f t="shared" si="0"/>
        <v>48.148148148148145</v>
      </c>
      <c r="K10" s="24">
        <f t="shared" si="1"/>
        <v>53.481481481481474</v>
      </c>
      <c r="L10" s="24">
        <f aca="true" t="shared" si="8" ref="L10:O14">F10/$D10*100</f>
        <v>29.629629629629626</v>
      </c>
      <c r="M10" s="24">
        <f t="shared" si="8"/>
        <v>18.51851851851852</v>
      </c>
      <c r="N10" s="24">
        <f t="shared" si="8"/>
        <v>33.33333333333333</v>
      </c>
      <c r="O10" s="24">
        <f t="shared" si="8"/>
        <v>18.51851851851852</v>
      </c>
      <c r="Q10" s="33"/>
      <c r="R10" s="33" t="s">
        <v>53</v>
      </c>
      <c r="S10" s="6" t="s">
        <v>29</v>
      </c>
      <c r="T10" s="9">
        <v>27</v>
      </c>
      <c r="U10" s="8">
        <f t="shared" si="3"/>
        <v>27</v>
      </c>
      <c r="V10" s="9"/>
      <c r="W10" s="9"/>
      <c r="X10" s="9"/>
      <c r="Y10" s="5"/>
      <c r="Z10" s="24">
        <f>AB10+AC10</f>
        <v>0</v>
      </c>
      <c r="AA10" s="24">
        <f>(V10+0.64*W10+0.36*X10)/T10*100</f>
        <v>0</v>
      </c>
      <c r="AB10" s="24">
        <f>V10/$T10*100</f>
        <v>0</v>
      </c>
      <c r="AC10" s="24">
        <f aca="true" t="shared" si="9" ref="AC10:AE12">W10/$T10*100</f>
        <v>0</v>
      </c>
      <c r="AD10" s="24">
        <f t="shared" si="9"/>
        <v>0</v>
      </c>
      <c r="AE10" s="24">
        <f t="shared" si="9"/>
        <v>0</v>
      </c>
      <c r="AF10" t="str">
        <f t="shared" si="5"/>
        <v>зменшено на</v>
      </c>
      <c r="AG10" s="34">
        <f t="shared" si="6"/>
        <v>48.148148148148145</v>
      </c>
    </row>
    <row r="11" spans="1:33" ht="15">
      <c r="A11" s="1"/>
      <c r="B11" s="33"/>
      <c r="C11" s="5" t="s">
        <v>25</v>
      </c>
      <c r="D11" s="10">
        <v>22</v>
      </c>
      <c r="E11" s="8">
        <v>0</v>
      </c>
      <c r="F11" s="10">
        <v>4</v>
      </c>
      <c r="G11" s="10">
        <v>9</v>
      </c>
      <c r="H11" s="10">
        <v>8</v>
      </c>
      <c r="I11" s="4">
        <v>1</v>
      </c>
      <c r="J11" s="24">
        <f t="shared" si="0"/>
        <v>59.09090909090909</v>
      </c>
      <c r="K11" s="24">
        <f t="shared" si="1"/>
        <v>57.45454545454546</v>
      </c>
      <c r="L11" s="24">
        <f t="shared" si="8"/>
        <v>18.181818181818183</v>
      </c>
      <c r="M11" s="24">
        <f t="shared" si="8"/>
        <v>40.909090909090914</v>
      </c>
      <c r="N11" s="24">
        <f t="shared" si="8"/>
        <v>36.36363636363637</v>
      </c>
      <c r="O11" s="24">
        <f t="shared" si="8"/>
        <v>4.545454545454546</v>
      </c>
      <c r="Q11" s="1"/>
      <c r="R11" s="33"/>
      <c r="S11" s="6" t="s">
        <v>25</v>
      </c>
      <c r="T11" s="10">
        <v>22</v>
      </c>
      <c r="U11" s="8">
        <f t="shared" si="3"/>
        <v>22</v>
      </c>
      <c r="V11" s="10"/>
      <c r="W11" s="10"/>
      <c r="X11" s="10"/>
      <c r="Y11" s="4"/>
      <c r="Z11" s="24">
        <f>AB11+AC11</f>
        <v>0</v>
      </c>
      <c r="AA11" s="24">
        <f>(V11+0.64*W11+0.36*X11)/T11*100</f>
        <v>0</v>
      </c>
      <c r="AB11" s="24">
        <f>V11/$T11*100</f>
        <v>0</v>
      </c>
      <c r="AC11" s="24">
        <f t="shared" si="9"/>
        <v>0</v>
      </c>
      <c r="AD11" s="24">
        <f t="shared" si="9"/>
        <v>0</v>
      </c>
      <c r="AE11" s="24">
        <f t="shared" si="9"/>
        <v>0</v>
      </c>
      <c r="AF11" t="str">
        <f t="shared" si="5"/>
        <v>зменшено на</v>
      </c>
      <c r="AG11" s="34">
        <f t="shared" si="6"/>
        <v>59.09090909090909</v>
      </c>
    </row>
    <row r="12" spans="1:33" ht="15">
      <c r="A12" s="1"/>
      <c r="B12" s="33"/>
      <c r="C12" s="5" t="s">
        <v>20</v>
      </c>
      <c r="D12" s="5">
        <v>16</v>
      </c>
      <c r="E12" s="8">
        <f>D12-(F12+G12+H12+I12)</f>
        <v>0</v>
      </c>
      <c r="F12" s="5">
        <v>2</v>
      </c>
      <c r="G12" s="5">
        <v>5</v>
      </c>
      <c r="H12" s="5">
        <v>8</v>
      </c>
      <c r="I12" s="5">
        <v>1</v>
      </c>
      <c r="J12" s="24">
        <f t="shared" si="0"/>
        <v>43.75</v>
      </c>
      <c r="K12" s="24">
        <f t="shared" si="1"/>
        <v>50.5</v>
      </c>
      <c r="L12" s="24">
        <f t="shared" si="8"/>
        <v>12.5</v>
      </c>
      <c r="M12" s="24">
        <f t="shared" si="8"/>
        <v>31.25</v>
      </c>
      <c r="N12" s="24">
        <f t="shared" si="8"/>
        <v>50</v>
      </c>
      <c r="O12" s="24">
        <f t="shared" si="8"/>
        <v>6.25</v>
      </c>
      <c r="Q12" s="1"/>
      <c r="R12" s="33"/>
      <c r="S12" s="6" t="s">
        <v>20</v>
      </c>
      <c r="T12" s="6">
        <v>16</v>
      </c>
      <c r="U12" s="8">
        <f t="shared" si="3"/>
        <v>16</v>
      </c>
      <c r="V12" s="5"/>
      <c r="W12" s="5"/>
      <c r="X12" s="5"/>
      <c r="Y12" s="5"/>
      <c r="Z12" s="24">
        <f>AB12+AC12</f>
        <v>0</v>
      </c>
      <c r="AA12" s="24">
        <f>(V12+0.64*W12+0.36*X12)/T12*100</f>
        <v>0</v>
      </c>
      <c r="AB12" s="24">
        <f>V12/$T12*100</f>
        <v>0</v>
      </c>
      <c r="AC12" s="24">
        <f t="shared" si="9"/>
        <v>0</v>
      </c>
      <c r="AD12" s="24">
        <f t="shared" si="9"/>
        <v>0</v>
      </c>
      <c r="AE12" s="24">
        <f t="shared" si="9"/>
        <v>0</v>
      </c>
      <c r="AF12" t="str">
        <f t="shared" si="5"/>
        <v>зменшено на</v>
      </c>
      <c r="AG12" s="34">
        <f t="shared" si="6"/>
        <v>43.75</v>
      </c>
    </row>
    <row r="13" spans="1:33" ht="15">
      <c r="A13" s="1"/>
      <c r="B13" s="33"/>
      <c r="C13" s="5" t="s">
        <v>16</v>
      </c>
      <c r="D13" s="11">
        <v>15</v>
      </c>
      <c r="E13" s="8">
        <f>D13-(F13+G13+H13+I13)</f>
        <v>0</v>
      </c>
      <c r="F13" s="5">
        <v>4</v>
      </c>
      <c r="G13" s="5">
        <v>6</v>
      </c>
      <c r="H13" s="5">
        <v>4</v>
      </c>
      <c r="I13" s="5">
        <v>1</v>
      </c>
      <c r="J13" s="24">
        <f t="shared" si="0"/>
        <v>66.66666666666667</v>
      </c>
      <c r="K13" s="24">
        <f t="shared" si="1"/>
        <v>61.86666666666666</v>
      </c>
      <c r="L13" s="24">
        <f t="shared" si="8"/>
        <v>26.666666666666668</v>
      </c>
      <c r="M13" s="24">
        <f t="shared" si="8"/>
        <v>40</v>
      </c>
      <c r="N13" s="24">
        <f t="shared" si="8"/>
        <v>26.666666666666668</v>
      </c>
      <c r="O13" s="24">
        <f t="shared" si="8"/>
        <v>6.666666666666667</v>
      </c>
      <c r="Q13" s="1"/>
      <c r="R13" s="33"/>
      <c r="S13" s="6" t="s">
        <v>16</v>
      </c>
      <c r="T13" s="11">
        <v>15</v>
      </c>
      <c r="U13" s="8">
        <f t="shared" si="3"/>
        <v>15</v>
      </c>
      <c r="V13" s="5"/>
      <c r="W13" s="5"/>
      <c r="X13" s="5"/>
      <c r="Y13" s="5"/>
      <c r="Z13" s="24">
        <f>AB13+AC13</f>
        <v>0</v>
      </c>
      <c r="AA13" s="24">
        <f>(V13+0.64*W13+0.36*X13)/T13*100</f>
        <v>0</v>
      </c>
      <c r="AB13" s="24">
        <f>V13/$T13*100</f>
        <v>0</v>
      </c>
      <c r="AC13" s="24">
        <f>W13/$T13*100</f>
        <v>0</v>
      </c>
      <c r="AD13" s="24">
        <f>X13/$T13*100</f>
        <v>0</v>
      </c>
      <c r="AE13" s="24">
        <f>Y13/$T13*100</f>
        <v>0</v>
      </c>
      <c r="AF13" t="str">
        <f t="shared" si="5"/>
        <v>зменшено на</v>
      </c>
      <c r="AG13" s="34">
        <f t="shared" si="6"/>
        <v>66.66666666666667</v>
      </c>
    </row>
    <row r="14" spans="1:33" ht="15">
      <c r="A14" s="46" t="s">
        <v>97</v>
      </c>
      <c r="B14" s="50"/>
      <c r="C14" s="8"/>
      <c r="D14" s="18">
        <f>SUM(D10:D13)</f>
        <v>80</v>
      </c>
      <c r="E14" s="20">
        <f>D14-(F14+G14+H14+I14)</f>
        <v>0</v>
      </c>
      <c r="F14" s="18">
        <f>SUM(F10:F13)</f>
        <v>18</v>
      </c>
      <c r="G14" s="18">
        <f>SUM(G10:G13)</f>
        <v>25</v>
      </c>
      <c r="H14" s="18">
        <f>SUM(H10:H13)</f>
        <v>29</v>
      </c>
      <c r="I14" s="18">
        <f>SUM(I10:I13)</f>
        <v>8</v>
      </c>
      <c r="J14" s="39">
        <f t="shared" si="0"/>
        <v>53.75</v>
      </c>
      <c r="K14" s="39">
        <f t="shared" si="1"/>
        <v>55.55</v>
      </c>
      <c r="L14" s="39">
        <f t="shared" si="8"/>
        <v>22.5</v>
      </c>
      <c r="M14" s="39">
        <f t="shared" si="8"/>
        <v>31.25</v>
      </c>
      <c r="N14" s="39">
        <f t="shared" si="8"/>
        <v>36.25</v>
      </c>
      <c r="O14" s="39">
        <f t="shared" si="8"/>
        <v>10</v>
      </c>
      <c r="Q14" s="46" t="s">
        <v>97</v>
      </c>
      <c r="R14" s="50"/>
      <c r="S14" s="8"/>
      <c r="T14" s="18">
        <f>SUM(T10:T13)</f>
        <v>80</v>
      </c>
      <c r="U14" s="20">
        <f t="shared" si="3"/>
        <v>80</v>
      </c>
      <c r="V14" s="18">
        <f>SUM(V13:V13)</f>
        <v>0</v>
      </c>
      <c r="W14" s="18">
        <f>SUM(W13:W13)</f>
        <v>0</v>
      </c>
      <c r="X14" s="18">
        <f>SUM(X13:X13)</f>
        <v>0</v>
      </c>
      <c r="Y14" s="18">
        <f>SUM(Y13:Y13)</f>
        <v>0</v>
      </c>
      <c r="Z14" s="25">
        <f aca="true" t="shared" si="10" ref="Z14:AE14">AVERAGE(Z13:Z13)</f>
        <v>0</v>
      </c>
      <c r="AA14" s="25">
        <f t="shared" si="10"/>
        <v>0</v>
      </c>
      <c r="AB14" s="25">
        <f t="shared" si="10"/>
        <v>0</v>
      </c>
      <c r="AC14" s="25">
        <f t="shared" si="10"/>
        <v>0</v>
      </c>
      <c r="AD14" s="25">
        <f t="shared" si="10"/>
        <v>0</v>
      </c>
      <c r="AE14" s="25">
        <f t="shared" si="10"/>
        <v>0</v>
      </c>
      <c r="AF14" t="str">
        <f t="shared" si="5"/>
        <v>зменшено на</v>
      </c>
      <c r="AG14" s="34">
        <f t="shared" si="6"/>
        <v>53.75</v>
      </c>
    </row>
    <row r="15" spans="1:33" ht="51.75" customHeight="1">
      <c r="A15" s="54" t="s">
        <v>40</v>
      </c>
      <c r="B15" s="54"/>
      <c r="C15" s="22"/>
      <c r="D15" s="22">
        <f>SUM(D14,D9)</f>
        <v>166</v>
      </c>
      <c r="E15" s="22">
        <f>SUM(E5:E14)</f>
        <v>0</v>
      </c>
      <c r="F15" s="22">
        <f>SUM(F14,F9)</f>
        <v>31</v>
      </c>
      <c r="G15" s="22">
        <f>SUM(G9+G14)</f>
        <v>50</v>
      </c>
      <c r="H15" s="22">
        <f>SUM(H9+H14)</f>
        <v>68</v>
      </c>
      <c r="I15" s="22">
        <f>SUM(I9+I14)</f>
        <v>17</v>
      </c>
      <c r="J15" s="39">
        <f>L15+M15</f>
        <v>48.795180722891565</v>
      </c>
      <c r="K15" s="39">
        <f>(F15+0.64*G15+0.36*H15)/D15*100</f>
        <v>52.69879518072289</v>
      </c>
      <c r="L15" s="39">
        <f>F15/$D15*100</f>
        <v>18.67469879518072</v>
      </c>
      <c r="M15" s="45">
        <f>G15*100/D15</f>
        <v>30.120481927710845</v>
      </c>
      <c r="N15" s="45">
        <f>H15*100/D15</f>
        <v>40.963855421686745</v>
      </c>
      <c r="O15" s="45">
        <f>I15*100/D15</f>
        <v>10.240963855421686</v>
      </c>
      <c r="Q15" s="54" t="s">
        <v>40</v>
      </c>
      <c r="R15" s="54"/>
      <c r="S15" s="22"/>
      <c r="T15" s="22" t="e">
        <f>#REF!+T9+#REF!+T14+#REF!+#REF!+#REF!</f>
        <v>#REF!</v>
      </c>
      <c r="U15" s="22" t="e">
        <f>#REF!+U9+#REF!+U14+#REF!+#REF!+#REF!</f>
        <v>#REF!</v>
      </c>
      <c r="V15" s="22" t="e">
        <f>#REF!+V9+#REF!+V14+#REF!+#REF!+#REF!</f>
        <v>#REF!</v>
      </c>
      <c r="W15" s="22" t="e">
        <f>#REF!+W9+#REF!+W14+#REF!+#REF!+#REF!</f>
        <v>#REF!</v>
      </c>
      <c r="X15" s="22" t="e">
        <f>#REF!+X9+#REF!+X14+#REF!+#REF!+#REF!</f>
        <v>#REF!</v>
      </c>
      <c r="Y15" s="22" t="e">
        <f>#REF!+Y9+#REF!+Y14+#REF!+#REF!+#REF!</f>
        <v>#REF!</v>
      </c>
      <c r="Z15" s="23" t="e">
        <f>AVERAGE(#REF!,Z9,#REF!,Z14,#REF!,#REF!,)</f>
        <v>#REF!</v>
      </c>
      <c r="AA15" s="23" t="e">
        <f>AVERAGE(#REF!,AA9,#REF!,AA14,#REF!,#REF!,)</f>
        <v>#REF!</v>
      </c>
      <c r="AB15" s="23" t="e">
        <f>AVERAGE(#REF!,AB9,#REF!,AB14,#REF!,#REF!,)</f>
        <v>#REF!</v>
      </c>
      <c r="AC15" s="23" t="e">
        <f>AVERAGE(#REF!,AC9,#REF!,AC14,#REF!,#REF!,)</f>
        <v>#REF!</v>
      </c>
      <c r="AD15" s="23" t="e">
        <f>AVERAGE(#REF!,AD9,#REF!,AD14,#REF!,#REF!,)</f>
        <v>#REF!</v>
      </c>
      <c r="AE15" s="23" t="e">
        <f>AVERAGE(#REF!,AE9,#REF!,AE14,#REF!,#REF!,)</f>
        <v>#REF!</v>
      </c>
      <c r="AF15" t="e">
        <f t="shared" si="5"/>
        <v>#REF!</v>
      </c>
      <c r="AG15" s="34" t="e">
        <f t="shared" si="6"/>
        <v>#REF!</v>
      </c>
    </row>
  </sheetData>
  <sheetProtection/>
  <mergeCells count="9">
    <mergeCell ref="T3:Y3"/>
    <mergeCell ref="Z3:AE3"/>
    <mergeCell ref="Q15:R15"/>
    <mergeCell ref="E1:I1"/>
    <mergeCell ref="J2:O2"/>
    <mergeCell ref="J3:O3"/>
    <mergeCell ref="A15:B15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zoomScale="75" zoomScaleNormal="75" zoomScalePageLayoutView="0" workbookViewId="0" topLeftCell="A4">
      <selection activeCell="N20" sqref="N20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8" width="16.57421875" style="0" customWidth="1"/>
    <col min="26" max="37" width="14.851562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54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54</v>
      </c>
      <c r="B5" s="33" t="s">
        <v>55</v>
      </c>
      <c r="C5" s="5" t="s">
        <v>32</v>
      </c>
      <c r="D5" s="5">
        <v>20</v>
      </c>
      <c r="E5" s="8">
        <v>0</v>
      </c>
      <c r="F5" s="5">
        <v>5</v>
      </c>
      <c r="G5" s="5">
        <v>10</v>
      </c>
      <c r="H5" s="5">
        <v>5</v>
      </c>
      <c r="I5" s="5">
        <v>0</v>
      </c>
      <c r="J5" s="24">
        <f aca="true" t="shared" si="0" ref="J5:J10">L5+M5</f>
        <v>75</v>
      </c>
      <c r="K5" s="24">
        <f aca="true" t="shared" si="1" ref="K5:K10">(F5+0.64*G5+0.36*H5)/D5*100</f>
        <v>65.99999999999999</v>
      </c>
      <c r="L5" s="24">
        <f aca="true" t="shared" si="2" ref="L5:O10">F5/$D5*100</f>
        <v>25</v>
      </c>
      <c r="M5" s="24">
        <f t="shared" si="2"/>
        <v>50</v>
      </c>
      <c r="N5" s="24">
        <f t="shared" si="2"/>
        <v>25</v>
      </c>
      <c r="O5" s="24">
        <f t="shared" si="2"/>
        <v>0</v>
      </c>
      <c r="Q5" s="33" t="s">
        <v>54</v>
      </c>
      <c r="R5" s="33" t="s">
        <v>55</v>
      </c>
      <c r="S5" s="6" t="s">
        <v>32</v>
      </c>
      <c r="T5" s="6">
        <v>20</v>
      </c>
      <c r="U5" s="8">
        <v>0</v>
      </c>
      <c r="V5" s="5"/>
      <c r="W5" s="5"/>
      <c r="X5" s="5"/>
      <c r="Y5" s="5"/>
      <c r="Z5" s="24">
        <f>AB5+AC5</f>
        <v>0</v>
      </c>
      <c r="AA5" s="24">
        <f>(V5+0.64*W5+0.36*X5)/T5*100</f>
        <v>0</v>
      </c>
      <c r="AB5" s="24">
        <f>V5/$T5*100</f>
        <v>0</v>
      </c>
      <c r="AC5" s="24">
        <f aca="true" t="shared" si="3" ref="AC5:AE7">W5/$T5*100</f>
        <v>0</v>
      </c>
      <c r="AD5" s="24">
        <f t="shared" si="3"/>
        <v>0</v>
      </c>
      <c r="AE5" s="24">
        <f t="shared" si="3"/>
        <v>0</v>
      </c>
      <c r="AF5" t="str">
        <f>IF(J5-Z5&lt;0,"збільшено на",IF(J5-Z5&gt;0,"зменшено на","стабільно"))</f>
        <v>зменшено на</v>
      </c>
      <c r="AG5" s="34">
        <f>ABS(J5-Z5)</f>
        <v>75</v>
      </c>
    </row>
    <row r="6" spans="1:33" ht="15">
      <c r="A6" s="1"/>
      <c r="B6" s="33"/>
      <c r="C6" s="5" t="s">
        <v>22</v>
      </c>
      <c r="D6" s="5">
        <v>24</v>
      </c>
      <c r="E6" s="8">
        <f>D6-(F6+G6+H6+I6)</f>
        <v>0</v>
      </c>
      <c r="F6" s="5">
        <v>4</v>
      </c>
      <c r="G6" s="5">
        <v>9</v>
      </c>
      <c r="H6" s="5">
        <v>11</v>
      </c>
      <c r="I6" s="5">
        <v>0</v>
      </c>
      <c r="J6" s="24">
        <f t="shared" si="0"/>
        <v>54.166666666666664</v>
      </c>
      <c r="K6" s="24">
        <f t="shared" si="1"/>
        <v>57.166666666666664</v>
      </c>
      <c r="L6" s="24">
        <f t="shared" si="2"/>
        <v>16.666666666666664</v>
      </c>
      <c r="M6" s="24">
        <f t="shared" si="2"/>
        <v>37.5</v>
      </c>
      <c r="N6" s="24">
        <f t="shared" si="2"/>
        <v>45.83333333333333</v>
      </c>
      <c r="O6" s="24">
        <f t="shared" si="2"/>
        <v>0</v>
      </c>
      <c r="Q6" s="1"/>
      <c r="R6" s="33"/>
      <c r="S6" s="6" t="s">
        <v>22</v>
      </c>
      <c r="T6" s="6">
        <v>24</v>
      </c>
      <c r="U6" s="8">
        <v>0</v>
      </c>
      <c r="V6" s="5"/>
      <c r="W6" s="5"/>
      <c r="X6" s="5"/>
      <c r="Y6" s="5"/>
      <c r="Z6" s="24">
        <f>AB6+AC6</f>
        <v>0</v>
      </c>
      <c r="AA6" s="24">
        <f>(V6+0.64*W6+0.36*X6)/T6*100</f>
        <v>0</v>
      </c>
      <c r="AB6" s="24">
        <f>V6/$T6*100</f>
        <v>0</v>
      </c>
      <c r="AC6" s="24">
        <f t="shared" si="3"/>
        <v>0</v>
      </c>
      <c r="AD6" s="24">
        <f t="shared" si="3"/>
        <v>0</v>
      </c>
      <c r="AE6" s="24">
        <f t="shared" si="3"/>
        <v>0</v>
      </c>
      <c r="AF6" t="str">
        <f aca="true" t="shared" si="4" ref="AF6:AF11">IF(J6-Z6&lt;0,"збільшено на",IF(J6-Z6&gt;0,"зменшено на","стабільно"))</f>
        <v>зменшено на</v>
      </c>
      <c r="AG6" s="34">
        <f aca="true" t="shared" si="5" ref="AG6:AG11">ABS(J6-Z6)</f>
        <v>54.166666666666664</v>
      </c>
    </row>
    <row r="7" spans="1:33" ht="15">
      <c r="A7" s="1"/>
      <c r="B7" s="33"/>
      <c r="C7" s="5" t="s">
        <v>29</v>
      </c>
      <c r="D7" s="5">
        <v>27</v>
      </c>
      <c r="E7" s="8">
        <v>0</v>
      </c>
      <c r="F7" s="5">
        <v>8</v>
      </c>
      <c r="G7" s="5">
        <v>5</v>
      </c>
      <c r="H7" s="5">
        <v>10</v>
      </c>
      <c r="I7" s="5">
        <v>4</v>
      </c>
      <c r="J7" s="24">
        <f t="shared" si="0"/>
        <v>48.148148148148145</v>
      </c>
      <c r="K7" s="24">
        <f t="shared" si="1"/>
        <v>54.81481481481482</v>
      </c>
      <c r="L7" s="24">
        <f t="shared" si="2"/>
        <v>29.629629629629626</v>
      </c>
      <c r="M7" s="24">
        <f t="shared" si="2"/>
        <v>18.51851851851852</v>
      </c>
      <c r="N7" s="24">
        <f t="shared" si="2"/>
        <v>37.03703703703704</v>
      </c>
      <c r="O7" s="24">
        <f t="shared" si="2"/>
        <v>14.814814814814813</v>
      </c>
      <c r="Q7" s="1"/>
      <c r="R7" s="33"/>
      <c r="S7" s="6" t="s">
        <v>29</v>
      </c>
      <c r="T7" s="6">
        <v>27</v>
      </c>
      <c r="U7" s="8">
        <v>0</v>
      </c>
      <c r="V7" s="5"/>
      <c r="W7" s="5"/>
      <c r="X7" s="5"/>
      <c r="Y7" s="5"/>
      <c r="Z7" s="24">
        <f>AB7+AC7</f>
        <v>0</v>
      </c>
      <c r="AA7" s="24">
        <f>(V7+0.64*W7+0.36*X7)/T7*100</f>
        <v>0</v>
      </c>
      <c r="AB7" s="24">
        <f>V7/$T7*100</f>
        <v>0</v>
      </c>
      <c r="AC7" s="24">
        <f t="shared" si="3"/>
        <v>0</v>
      </c>
      <c r="AD7" s="24">
        <f t="shared" si="3"/>
        <v>0</v>
      </c>
      <c r="AE7" s="24">
        <f t="shared" si="3"/>
        <v>0</v>
      </c>
      <c r="AF7" t="str">
        <f t="shared" si="4"/>
        <v>зменшено на</v>
      </c>
      <c r="AG7" s="34">
        <f t="shared" si="5"/>
        <v>48.148148148148145</v>
      </c>
    </row>
    <row r="8" spans="1:33" ht="15">
      <c r="A8" s="33"/>
      <c r="B8" s="33"/>
      <c r="C8" s="5" t="s">
        <v>25</v>
      </c>
      <c r="D8" s="5">
        <v>22</v>
      </c>
      <c r="E8" s="8">
        <v>0</v>
      </c>
      <c r="F8" s="5">
        <v>2</v>
      </c>
      <c r="G8" s="5">
        <v>12</v>
      </c>
      <c r="H8" s="5">
        <v>7</v>
      </c>
      <c r="I8" s="5">
        <v>1</v>
      </c>
      <c r="J8" s="24">
        <f t="shared" si="0"/>
        <v>63.63636363636363</v>
      </c>
      <c r="K8" s="24">
        <f t="shared" si="1"/>
        <v>55.45454545454545</v>
      </c>
      <c r="L8" s="24">
        <f t="shared" si="2"/>
        <v>9.090909090909092</v>
      </c>
      <c r="M8" s="24">
        <f t="shared" si="2"/>
        <v>54.54545454545454</v>
      </c>
      <c r="N8" s="24">
        <f t="shared" si="2"/>
        <v>31.818181818181817</v>
      </c>
      <c r="O8" s="24">
        <f t="shared" si="2"/>
        <v>4.545454545454546</v>
      </c>
      <c r="Q8" s="33"/>
      <c r="R8" s="33"/>
      <c r="S8" s="6" t="s">
        <v>25</v>
      </c>
      <c r="T8" s="6">
        <v>22</v>
      </c>
      <c r="U8" s="8">
        <v>0</v>
      </c>
      <c r="V8" s="5"/>
      <c r="W8" s="5"/>
      <c r="X8" s="5"/>
      <c r="Y8" s="5"/>
      <c r="Z8" s="24">
        <f>AB8+AC8</f>
        <v>0</v>
      </c>
      <c r="AA8" s="24">
        <f>(V8+0.64*W8+0.36*X8)/T8*100</f>
        <v>0</v>
      </c>
      <c r="AB8" s="24">
        <f>V8/$T8*100</f>
        <v>0</v>
      </c>
      <c r="AC8" s="24">
        <f aca="true" t="shared" si="6" ref="AC8:AE9">W8/$T8*100</f>
        <v>0</v>
      </c>
      <c r="AD8" s="24">
        <f t="shared" si="6"/>
        <v>0</v>
      </c>
      <c r="AE8" s="24">
        <f t="shared" si="6"/>
        <v>0</v>
      </c>
      <c r="AF8" t="str">
        <f t="shared" si="4"/>
        <v>зменшено на</v>
      </c>
      <c r="AG8" s="34">
        <f t="shared" si="5"/>
        <v>63.63636363636363</v>
      </c>
    </row>
    <row r="9" spans="1:33" ht="15">
      <c r="A9" s="1"/>
      <c r="B9" s="33"/>
      <c r="C9" s="5" t="s">
        <v>24</v>
      </c>
      <c r="D9" s="5">
        <v>28</v>
      </c>
      <c r="E9" s="8">
        <v>0</v>
      </c>
      <c r="F9" s="5">
        <v>3</v>
      </c>
      <c r="G9" s="5">
        <v>13</v>
      </c>
      <c r="H9" s="5">
        <v>10</v>
      </c>
      <c r="I9" s="5">
        <v>2</v>
      </c>
      <c r="J9" s="24">
        <f t="shared" si="0"/>
        <v>57.142857142857146</v>
      </c>
      <c r="K9" s="24">
        <f t="shared" si="1"/>
        <v>53.28571428571428</v>
      </c>
      <c r="L9" s="24">
        <f t="shared" si="2"/>
        <v>10.714285714285714</v>
      </c>
      <c r="M9" s="24">
        <f t="shared" si="2"/>
        <v>46.42857142857143</v>
      </c>
      <c r="N9" s="24">
        <f t="shared" si="2"/>
        <v>35.714285714285715</v>
      </c>
      <c r="O9" s="24">
        <f t="shared" si="2"/>
        <v>7.142857142857142</v>
      </c>
      <c r="Q9" s="1"/>
      <c r="R9" s="33"/>
      <c r="S9" s="6" t="s">
        <v>24</v>
      </c>
      <c r="T9" s="6">
        <v>28</v>
      </c>
      <c r="U9" s="8">
        <v>0</v>
      </c>
      <c r="V9" s="5"/>
      <c r="W9" s="5"/>
      <c r="X9" s="5"/>
      <c r="Y9" s="5"/>
      <c r="Z9" s="24">
        <f>AB9+AC9</f>
        <v>0</v>
      </c>
      <c r="AA9" s="24">
        <f>(V9+0.64*W9+0.36*X9)/T9*100</f>
        <v>0</v>
      </c>
      <c r="AB9" s="24">
        <f>V9/$T9*100</f>
        <v>0</v>
      </c>
      <c r="AC9" s="24">
        <f t="shared" si="6"/>
        <v>0</v>
      </c>
      <c r="AD9" s="24">
        <f t="shared" si="6"/>
        <v>0</v>
      </c>
      <c r="AE9" s="24">
        <f t="shared" si="6"/>
        <v>0</v>
      </c>
      <c r="AF9" t="str">
        <f t="shared" si="4"/>
        <v>зменшено на</v>
      </c>
      <c r="AG9" s="34">
        <f t="shared" si="5"/>
        <v>57.142857142857146</v>
      </c>
    </row>
    <row r="10" spans="1:33" ht="15">
      <c r="A10" s="46" t="s">
        <v>97</v>
      </c>
      <c r="B10" s="17"/>
      <c r="C10" s="8"/>
      <c r="D10" s="18">
        <f>SUM(D5:D9)</f>
        <v>121</v>
      </c>
      <c r="E10" s="19">
        <f>D10-(F10+G10+H10+I10)</f>
        <v>0</v>
      </c>
      <c r="F10" s="18">
        <f>SUM(F5:F9)</f>
        <v>22</v>
      </c>
      <c r="G10" s="18">
        <f>SUM(G5:G9)</f>
        <v>49</v>
      </c>
      <c r="H10" s="18">
        <f>SUM(H5:H9)</f>
        <v>43</v>
      </c>
      <c r="I10" s="18">
        <f>SUM(I5:I9)</f>
        <v>7</v>
      </c>
      <c r="J10" s="39">
        <f t="shared" si="0"/>
        <v>58.67768595041322</v>
      </c>
      <c r="K10" s="39">
        <f t="shared" si="1"/>
        <v>56.89256198347108</v>
      </c>
      <c r="L10" s="39">
        <f t="shared" si="2"/>
        <v>18.181818181818183</v>
      </c>
      <c r="M10" s="39">
        <f t="shared" si="2"/>
        <v>40.49586776859504</v>
      </c>
      <c r="N10" s="39">
        <f t="shared" si="2"/>
        <v>35.53719008264463</v>
      </c>
      <c r="O10" s="39">
        <f t="shared" si="2"/>
        <v>5.785123966942149</v>
      </c>
      <c r="Q10" s="46" t="s">
        <v>97</v>
      </c>
      <c r="R10" s="17"/>
      <c r="S10" s="8"/>
      <c r="T10" s="18">
        <f>SUM(T5:T9)</f>
        <v>121</v>
      </c>
      <c r="U10" s="19">
        <v>0</v>
      </c>
      <c r="V10" s="18">
        <f>SUM(V8:V9)</f>
        <v>0</v>
      </c>
      <c r="W10" s="18">
        <f>SUM(W8:W9)</f>
        <v>0</v>
      </c>
      <c r="X10" s="18">
        <f>SUM(X8:X9)</f>
        <v>0</v>
      </c>
      <c r="Y10" s="18">
        <f>SUM(Y8:Y9)</f>
        <v>0</v>
      </c>
      <c r="Z10" s="25">
        <f aca="true" t="shared" si="7" ref="Z10:AE10">AVERAGE(Z8:Z9)</f>
        <v>0</v>
      </c>
      <c r="AA10" s="25">
        <f t="shared" si="7"/>
        <v>0</v>
      </c>
      <c r="AB10" s="25">
        <f t="shared" si="7"/>
        <v>0</v>
      </c>
      <c r="AC10" s="25">
        <f t="shared" si="7"/>
        <v>0</v>
      </c>
      <c r="AD10" s="25">
        <f t="shared" si="7"/>
        <v>0</v>
      </c>
      <c r="AE10" s="25">
        <f t="shared" si="7"/>
        <v>0</v>
      </c>
      <c r="AF10" t="str">
        <f t="shared" si="4"/>
        <v>зменшено на</v>
      </c>
      <c r="AG10" s="34">
        <f t="shared" si="5"/>
        <v>58.67768595041322</v>
      </c>
    </row>
    <row r="11" spans="1:33" ht="51.75" customHeight="1">
      <c r="A11" s="54" t="s">
        <v>40</v>
      </c>
      <c r="B11" s="54"/>
      <c r="C11" s="22"/>
      <c r="D11" s="22">
        <f>SUM(D5:D9)</f>
        <v>121</v>
      </c>
      <c r="E11" s="22">
        <f>SUM(E5:E10)</f>
        <v>0</v>
      </c>
      <c r="F11" s="22">
        <f>SUM(F5:F9)</f>
        <v>22</v>
      </c>
      <c r="G11" s="22">
        <f>SUM(G5:G9)</f>
        <v>49</v>
      </c>
      <c r="H11" s="22">
        <f>SUM(H5:H9)</f>
        <v>43</v>
      </c>
      <c r="I11" s="22">
        <f>SUM(I5:I9)</f>
        <v>7</v>
      </c>
      <c r="J11" s="23">
        <f>(F11+G11)*100/D11</f>
        <v>58.67768595041322</v>
      </c>
      <c r="K11" s="23">
        <f>(F11+0.64*G11+0.36*H11)*100/D11</f>
        <v>56.892561983471076</v>
      </c>
      <c r="L11" s="23">
        <f>F11*100/D11</f>
        <v>18.181818181818183</v>
      </c>
      <c r="M11" s="23">
        <f>G11*100/D11</f>
        <v>40.49586776859504</v>
      </c>
      <c r="N11" s="23">
        <f>H11*100/D11</f>
        <v>35.53719008264463</v>
      </c>
      <c r="O11" s="23">
        <f>I11*100/D11</f>
        <v>5.785123966942149</v>
      </c>
      <c r="Q11" s="54" t="s">
        <v>40</v>
      </c>
      <c r="R11" s="54"/>
      <c r="S11" s="22"/>
      <c r="T11" s="22" t="e">
        <f>#REF!+T10+#REF!+#REF!+#REF!+#REF!+#REF!</f>
        <v>#REF!</v>
      </c>
      <c r="U11" s="22" t="e">
        <f>#REF!+U10+#REF!+#REF!+#REF!+#REF!+#REF!</f>
        <v>#REF!</v>
      </c>
      <c r="V11" s="22" t="e">
        <f>#REF!+V10+#REF!+#REF!+#REF!+#REF!+#REF!</f>
        <v>#REF!</v>
      </c>
      <c r="W11" s="22" t="e">
        <f>#REF!+W10+#REF!+#REF!+#REF!+#REF!+#REF!</f>
        <v>#REF!</v>
      </c>
      <c r="X11" s="22" t="e">
        <f>#REF!+X10+#REF!+#REF!+#REF!+#REF!+#REF!</f>
        <v>#REF!</v>
      </c>
      <c r="Y11" s="22" t="e">
        <f>#REF!+Y10+#REF!+#REF!+#REF!+#REF!+#REF!</f>
        <v>#REF!</v>
      </c>
      <c r="Z11" s="23" t="e">
        <f>AVERAGE(#REF!,Z10,#REF!,#REF!,#REF!,#REF!,#REF!)</f>
        <v>#REF!</v>
      </c>
      <c r="AA11" s="23" t="e">
        <f>AVERAGE(#REF!,AA10,#REF!,#REF!,#REF!,#REF!,#REF!)</f>
        <v>#REF!</v>
      </c>
      <c r="AB11" s="23" t="e">
        <f>AVERAGE(#REF!,AB10,#REF!,#REF!,#REF!,#REF!,#REF!)</f>
        <v>#REF!</v>
      </c>
      <c r="AC11" s="23" t="e">
        <f>AVERAGE(#REF!,AC10,#REF!,#REF!,#REF!,#REF!,#REF!)</f>
        <v>#REF!</v>
      </c>
      <c r="AD11" s="23" t="e">
        <f>AVERAGE(#REF!,AD10,#REF!,#REF!,#REF!,#REF!,#REF!)</f>
        <v>#REF!</v>
      </c>
      <c r="AE11" s="23" t="e">
        <f>AVERAGE(#REF!,AE10,#REF!,#REF!,#REF!,#REF!,#REF!)</f>
        <v>#REF!</v>
      </c>
      <c r="AF11" t="e">
        <f t="shared" si="4"/>
        <v>#REF!</v>
      </c>
      <c r="AG11" s="34" t="e">
        <f t="shared" si="5"/>
        <v>#REF!</v>
      </c>
    </row>
  </sheetData>
  <sheetProtection/>
  <mergeCells count="9">
    <mergeCell ref="T3:Y3"/>
    <mergeCell ref="Z3:AE3"/>
    <mergeCell ref="Q11:R11"/>
    <mergeCell ref="E1:I1"/>
    <mergeCell ref="J2:O2"/>
    <mergeCell ref="J3:O3"/>
    <mergeCell ref="A11:B11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4"/>
  <sheetViews>
    <sheetView zoomScale="75" zoomScaleNormal="75" zoomScalePageLayoutView="0" workbookViewId="0" topLeftCell="A1">
      <selection activeCell="K25" sqref="K25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8" width="13.8515625" style="0" customWidth="1"/>
    <col min="26" max="31" width="15.42187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56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56</v>
      </c>
      <c r="B5" s="33" t="s">
        <v>101</v>
      </c>
      <c r="C5" s="5" t="s">
        <v>32</v>
      </c>
      <c r="D5" s="5">
        <v>20</v>
      </c>
      <c r="E5" s="8">
        <v>0</v>
      </c>
      <c r="F5" s="5">
        <v>5</v>
      </c>
      <c r="G5" s="5">
        <v>12</v>
      </c>
      <c r="H5" s="5">
        <v>3</v>
      </c>
      <c r="I5" s="5">
        <v>0</v>
      </c>
      <c r="J5" s="24">
        <f>L5+M5</f>
        <v>85</v>
      </c>
      <c r="K5" s="24">
        <f>(F5+0.64*G5+0.36*H5)/D5*100</f>
        <v>68.8</v>
      </c>
      <c r="L5" s="24">
        <f aca="true" t="shared" si="0" ref="L5:O14">F5/$D5*100</f>
        <v>25</v>
      </c>
      <c r="M5" s="24">
        <f t="shared" si="0"/>
        <v>60</v>
      </c>
      <c r="N5" s="24">
        <f t="shared" si="0"/>
        <v>15</v>
      </c>
      <c r="O5" s="24">
        <f t="shared" si="0"/>
        <v>0</v>
      </c>
      <c r="Q5" s="33" t="s">
        <v>102</v>
      </c>
      <c r="R5" s="33" t="s">
        <v>101</v>
      </c>
      <c r="S5" s="6" t="s">
        <v>32</v>
      </c>
      <c r="T5" s="6">
        <v>20</v>
      </c>
      <c r="U5" s="8">
        <f aca="true" t="shared" si="1" ref="U5:U13">T5-(V5+W5+X5+Y5)</f>
        <v>20</v>
      </c>
      <c r="V5" s="5"/>
      <c r="W5" s="5"/>
      <c r="X5" s="5"/>
      <c r="Y5" s="5"/>
      <c r="Z5" s="24">
        <f aca="true" t="shared" si="2" ref="Z5:Z12">AB5+AC5</f>
        <v>0</v>
      </c>
      <c r="AA5" s="24">
        <f aca="true" t="shared" si="3" ref="AA5:AA12">(V5+0.64*W5+0.36*X5)/T5*100</f>
        <v>0</v>
      </c>
      <c r="AB5" s="24">
        <f aca="true" t="shared" si="4" ref="AB5:AB12">V5/$T5*100</f>
        <v>0</v>
      </c>
      <c r="AC5" s="24">
        <f aca="true" t="shared" si="5" ref="AC5:AE7">W5/$T5*100</f>
        <v>0</v>
      </c>
      <c r="AD5" s="24">
        <f t="shared" si="5"/>
        <v>0</v>
      </c>
      <c r="AE5" s="24">
        <f t="shared" si="5"/>
        <v>0</v>
      </c>
      <c r="AF5" t="str">
        <f>IF(J5-Z5&lt;0,"збільшено на",IF(J5-Z5&gt;0,"зменшено на","стабільно"))</f>
        <v>зменшено на</v>
      </c>
      <c r="AG5" s="34">
        <f>ABS(J5-Z5)</f>
        <v>85</v>
      </c>
    </row>
    <row r="6" spans="1:33" ht="15">
      <c r="A6" s="1"/>
      <c r="B6" s="33"/>
      <c r="C6" s="5" t="s">
        <v>22</v>
      </c>
      <c r="D6" s="5">
        <v>24</v>
      </c>
      <c r="E6" s="8">
        <f>D6-(F6+G6+H6+I6)</f>
        <v>0</v>
      </c>
      <c r="F6" s="5">
        <v>5</v>
      </c>
      <c r="G6" s="5">
        <v>9</v>
      </c>
      <c r="H6" s="5">
        <v>10</v>
      </c>
      <c r="I6" s="5">
        <v>0</v>
      </c>
      <c r="J6" s="24">
        <f aca="true" t="shared" si="6" ref="J6:J14">L6+M6</f>
        <v>58.333333333333336</v>
      </c>
      <c r="K6" s="24">
        <f aca="true" t="shared" si="7" ref="K6:K14">(F6+0.64*G6+0.36*H6)/D6*100</f>
        <v>59.83333333333333</v>
      </c>
      <c r="L6" s="24">
        <f t="shared" si="0"/>
        <v>20.833333333333336</v>
      </c>
      <c r="M6" s="24">
        <f t="shared" si="0"/>
        <v>37.5</v>
      </c>
      <c r="N6" s="24">
        <f t="shared" si="0"/>
        <v>41.66666666666667</v>
      </c>
      <c r="O6" s="24">
        <f t="shared" si="0"/>
        <v>0</v>
      </c>
      <c r="Q6" s="1"/>
      <c r="R6" s="33"/>
      <c r="S6" s="6" t="s">
        <v>22</v>
      </c>
      <c r="T6" s="6">
        <v>24</v>
      </c>
      <c r="U6" s="8">
        <f t="shared" si="1"/>
        <v>24</v>
      </c>
      <c r="V6" s="5"/>
      <c r="W6" s="5"/>
      <c r="X6" s="5"/>
      <c r="Y6" s="5"/>
      <c r="Z6" s="24">
        <f t="shared" si="2"/>
        <v>0</v>
      </c>
      <c r="AA6" s="24">
        <f t="shared" si="3"/>
        <v>0</v>
      </c>
      <c r="AB6" s="24">
        <f t="shared" si="4"/>
        <v>0</v>
      </c>
      <c r="AC6" s="24">
        <f t="shared" si="5"/>
        <v>0</v>
      </c>
      <c r="AD6" s="24">
        <f t="shared" si="5"/>
        <v>0</v>
      </c>
      <c r="AE6" s="24">
        <f t="shared" si="5"/>
        <v>0</v>
      </c>
      <c r="AF6" t="str">
        <f aca="true" t="shared" si="8" ref="AF6:AF14">IF(J6-Z6&lt;0,"збільшено на",IF(J6-Z6&gt;0,"зменшено на","стабільно"))</f>
        <v>зменшено на</v>
      </c>
      <c r="AG6" s="34">
        <f aca="true" t="shared" si="9" ref="AG6:AG14">ABS(J6-Z6)</f>
        <v>58.333333333333336</v>
      </c>
    </row>
    <row r="7" spans="1:33" ht="15">
      <c r="A7" s="1"/>
      <c r="B7" s="33"/>
      <c r="C7" s="5" t="s">
        <v>29</v>
      </c>
      <c r="D7" s="5">
        <v>27</v>
      </c>
      <c r="E7" s="8">
        <f>D7-(F7+G7+H7+I7)</f>
        <v>0</v>
      </c>
      <c r="F7" s="5">
        <v>8</v>
      </c>
      <c r="G7" s="5">
        <v>8</v>
      </c>
      <c r="H7" s="5">
        <v>8</v>
      </c>
      <c r="I7" s="5">
        <v>3</v>
      </c>
      <c r="J7" s="24">
        <f t="shared" si="6"/>
        <v>59.25925925925925</v>
      </c>
      <c r="K7" s="24">
        <f t="shared" si="7"/>
        <v>59.25925925925925</v>
      </c>
      <c r="L7" s="24">
        <f t="shared" si="0"/>
        <v>29.629629629629626</v>
      </c>
      <c r="M7" s="24">
        <f t="shared" si="0"/>
        <v>29.629629629629626</v>
      </c>
      <c r="N7" s="24">
        <f t="shared" si="0"/>
        <v>29.629629629629626</v>
      </c>
      <c r="O7" s="24">
        <f t="shared" si="0"/>
        <v>11.11111111111111</v>
      </c>
      <c r="Q7" s="1"/>
      <c r="R7" s="33"/>
      <c r="S7" s="6" t="s">
        <v>29</v>
      </c>
      <c r="T7" s="6">
        <v>27</v>
      </c>
      <c r="U7" s="8">
        <f t="shared" si="1"/>
        <v>27</v>
      </c>
      <c r="V7" s="5"/>
      <c r="W7" s="5"/>
      <c r="X7" s="5"/>
      <c r="Y7" s="5"/>
      <c r="Z7" s="24">
        <f t="shared" si="2"/>
        <v>0</v>
      </c>
      <c r="AA7" s="24">
        <f t="shared" si="3"/>
        <v>0</v>
      </c>
      <c r="AB7" s="24">
        <f t="shared" si="4"/>
        <v>0</v>
      </c>
      <c r="AC7" s="24">
        <f t="shared" si="5"/>
        <v>0</v>
      </c>
      <c r="AD7" s="24">
        <f t="shared" si="5"/>
        <v>0</v>
      </c>
      <c r="AE7" s="24">
        <f t="shared" si="5"/>
        <v>0</v>
      </c>
      <c r="AF7" t="str">
        <f t="shared" si="8"/>
        <v>зменшено на</v>
      </c>
      <c r="AG7" s="34">
        <f t="shared" si="9"/>
        <v>59.25925925925925</v>
      </c>
    </row>
    <row r="8" spans="1:33" ht="15">
      <c r="A8" s="33"/>
      <c r="B8" s="33"/>
      <c r="C8" s="5" t="s">
        <v>25</v>
      </c>
      <c r="D8" s="5">
        <v>22</v>
      </c>
      <c r="E8" s="8">
        <v>0</v>
      </c>
      <c r="F8" s="5">
        <v>7</v>
      </c>
      <c r="G8" s="5">
        <v>2</v>
      </c>
      <c r="H8" s="5">
        <v>10</v>
      </c>
      <c r="I8" s="5">
        <v>3</v>
      </c>
      <c r="J8" s="24">
        <f t="shared" si="6"/>
        <v>40.90909090909091</v>
      </c>
      <c r="K8" s="24">
        <f t="shared" si="7"/>
        <v>53.99999999999999</v>
      </c>
      <c r="L8" s="24">
        <f t="shared" si="0"/>
        <v>31.818181818181817</v>
      </c>
      <c r="M8" s="24">
        <f t="shared" si="0"/>
        <v>9.090909090909092</v>
      </c>
      <c r="N8" s="24">
        <f t="shared" si="0"/>
        <v>45.45454545454545</v>
      </c>
      <c r="O8" s="24">
        <f t="shared" si="0"/>
        <v>13.636363636363635</v>
      </c>
      <c r="Q8" s="33"/>
      <c r="R8" s="33"/>
      <c r="S8" s="6" t="s">
        <v>25</v>
      </c>
      <c r="T8" s="6">
        <v>22</v>
      </c>
      <c r="U8" s="8">
        <f t="shared" si="1"/>
        <v>22</v>
      </c>
      <c r="V8" s="5"/>
      <c r="W8" s="5"/>
      <c r="X8" s="5"/>
      <c r="Y8" s="5"/>
      <c r="Z8" s="24">
        <f t="shared" si="2"/>
        <v>0</v>
      </c>
      <c r="AA8" s="24">
        <f t="shared" si="3"/>
        <v>0</v>
      </c>
      <c r="AB8" s="24">
        <f t="shared" si="4"/>
        <v>0</v>
      </c>
      <c r="AC8" s="24">
        <f aca="true" t="shared" si="10" ref="AC8:AE10">W8/$T8*100</f>
        <v>0</v>
      </c>
      <c r="AD8" s="24">
        <f t="shared" si="10"/>
        <v>0</v>
      </c>
      <c r="AE8" s="24">
        <f t="shared" si="10"/>
        <v>0</v>
      </c>
      <c r="AF8" t="str">
        <f t="shared" si="8"/>
        <v>зменшено на</v>
      </c>
      <c r="AG8" s="34">
        <f t="shared" si="9"/>
        <v>40.90909090909091</v>
      </c>
    </row>
    <row r="9" spans="1:33" ht="15">
      <c r="A9" s="1"/>
      <c r="B9" s="33"/>
      <c r="C9" s="5" t="s">
        <v>24</v>
      </c>
      <c r="D9" s="5">
        <v>28</v>
      </c>
      <c r="E9" s="8">
        <v>0</v>
      </c>
      <c r="F9" s="5">
        <v>5</v>
      </c>
      <c r="G9" s="5">
        <v>4</v>
      </c>
      <c r="H9" s="5">
        <v>14</v>
      </c>
      <c r="I9" s="5">
        <v>5</v>
      </c>
      <c r="J9" s="24">
        <f t="shared" si="6"/>
        <v>32.14285714285714</v>
      </c>
      <c r="K9" s="24">
        <f t="shared" si="7"/>
        <v>45.00000000000001</v>
      </c>
      <c r="L9" s="24">
        <f t="shared" si="0"/>
        <v>17.857142857142858</v>
      </c>
      <c r="M9" s="24">
        <f t="shared" si="0"/>
        <v>14.285714285714285</v>
      </c>
      <c r="N9" s="24">
        <f t="shared" si="0"/>
        <v>50</v>
      </c>
      <c r="O9" s="24">
        <f t="shared" si="0"/>
        <v>17.857142857142858</v>
      </c>
      <c r="Q9" s="1"/>
      <c r="R9" s="33"/>
      <c r="S9" s="6" t="s">
        <v>24</v>
      </c>
      <c r="T9" s="6">
        <v>28</v>
      </c>
      <c r="U9" s="8">
        <f t="shared" si="1"/>
        <v>28</v>
      </c>
      <c r="V9" s="5"/>
      <c r="W9" s="5"/>
      <c r="X9" s="5"/>
      <c r="Y9" s="5"/>
      <c r="Z9" s="24">
        <f t="shared" si="2"/>
        <v>0</v>
      </c>
      <c r="AA9" s="24">
        <f t="shared" si="3"/>
        <v>0</v>
      </c>
      <c r="AB9" s="24">
        <f t="shared" si="4"/>
        <v>0</v>
      </c>
      <c r="AC9" s="24">
        <f t="shared" si="10"/>
        <v>0</v>
      </c>
      <c r="AD9" s="24">
        <f t="shared" si="10"/>
        <v>0</v>
      </c>
      <c r="AE9" s="24">
        <f t="shared" si="10"/>
        <v>0</v>
      </c>
      <c r="AF9" t="str">
        <f t="shared" si="8"/>
        <v>зменшено на</v>
      </c>
      <c r="AG9" s="34">
        <f t="shared" si="9"/>
        <v>32.14285714285714</v>
      </c>
    </row>
    <row r="10" spans="1:33" ht="15">
      <c r="A10" s="1"/>
      <c r="B10" s="33"/>
      <c r="C10" s="5" t="s">
        <v>20</v>
      </c>
      <c r="D10" s="5">
        <v>16</v>
      </c>
      <c r="E10" s="8">
        <f>D10-(F10+G10+H10+I10)</f>
        <v>0</v>
      </c>
      <c r="F10" s="5">
        <v>2</v>
      </c>
      <c r="G10" s="5">
        <v>1</v>
      </c>
      <c r="H10" s="5">
        <v>9</v>
      </c>
      <c r="I10" s="5">
        <v>4</v>
      </c>
      <c r="J10" s="24">
        <f t="shared" si="6"/>
        <v>18.75</v>
      </c>
      <c r="K10" s="24">
        <f t="shared" si="7"/>
        <v>36.75</v>
      </c>
      <c r="L10" s="24">
        <f t="shared" si="0"/>
        <v>12.5</v>
      </c>
      <c r="M10" s="24">
        <f t="shared" si="0"/>
        <v>6.25</v>
      </c>
      <c r="N10" s="24">
        <f t="shared" si="0"/>
        <v>56.25</v>
      </c>
      <c r="O10" s="24">
        <f t="shared" si="0"/>
        <v>25</v>
      </c>
      <c r="Q10" s="1"/>
      <c r="R10" s="33"/>
      <c r="S10" s="6" t="s">
        <v>20</v>
      </c>
      <c r="T10" s="6">
        <v>16</v>
      </c>
      <c r="U10" s="8">
        <f t="shared" si="1"/>
        <v>16</v>
      </c>
      <c r="V10" s="5"/>
      <c r="W10" s="5"/>
      <c r="X10" s="5"/>
      <c r="Y10" s="5"/>
      <c r="Z10" s="24">
        <f t="shared" si="2"/>
        <v>0</v>
      </c>
      <c r="AA10" s="24">
        <f t="shared" si="3"/>
        <v>0</v>
      </c>
      <c r="AB10" s="24">
        <f t="shared" si="4"/>
        <v>0</v>
      </c>
      <c r="AC10" s="24">
        <f t="shared" si="10"/>
        <v>0</v>
      </c>
      <c r="AD10" s="24">
        <f t="shared" si="10"/>
        <v>0</v>
      </c>
      <c r="AE10" s="24">
        <f t="shared" si="10"/>
        <v>0</v>
      </c>
      <c r="AF10" t="str">
        <f t="shared" si="8"/>
        <v>зменшено на</v>
      </c>
      <c r="AG10" s="34">
        <f t="shared" si="9"/>
        <v>18.75</v>
      </c>
    </row>
    <row r="11" spans="1:33" ht="15">
      <c r="A11" s="33"/>
      <c r="B11" s="33"/>
      <c r="C11" s="5" t="s">
        <v>16</v>
      </c>
      <c r="D11" s="9">
        <v>15</v>
      </c>
      <c r="E11" s="8">
        <v>0</v>
      </c>
      <c r="F11" s="9">
        <v>2</v>
      </c>
      <c r="G11" s="9">
        <v>4</v>
      </c>
      <c r="H11" s="9">
        <v>7</v>
      </c>
      <c r="I11" s="5">
        <v>1</v>
      </c>
      <c r="J11" s="24">
        <f t="shared" si="6"/>
        <v>40</v>
      </c>
      <c r="K11" s="24">
        <f t="shared" si="7"/>
        <v>47.2</v>
      </c>
      <c r="L11" s="24">
        <f t="shared" si="0"/>
        <v>13.333333333333334</v>
      </c>
      <c r="M11" s="24">
        <f t="shared" si="0"/>
        <v>26.666666666666668</v>
      </c>
      <c r="N11" s="24">
        <f t="shared" si="0"/>
        <v>46.666666666666664</v>
      </c>
      <c r="O11" s="24">
        <f t="shared" si="0"/>
        <v>6.666666666666667</v>
      </c>
      <c r="Q11" s="33"/>
      <c r="R11" s="33"/>
      <c r="S11" s="6" t="s">
        <v>16</v>
      </c>
      <c r="T11" s="9">
        <v>15</v>
      </c>
      <c r="U11" s="8">
        <f t="shared" si="1"/>
        <v>15</v>
      </c>
      <c r="V11" s="9"/>
      <c r="W11" s="9"/>
      <c r="X11" s="9"/>
      <c r="Y11" s="5"/>
      <c r="Z11" s="24">
        <f t="shared" si="2"/>
        <v>0</v>
      </c>
      <c r="AA11" s="24">
        <f t="shared" si="3"/>
        <v>0</v>
      </c>
      <c r="AB11" s="24">
        <f t="shared" si="4"/>
        <v>0</v>
      </c>
      <c r="AC11" s="24">
        <f aca="true" t="shared" si="11" ref="AC11:AE12">W11/$T11*100</f>
        <v>0</v>
      </c>
      <c r="AD11" s="24">
        <f t="shared" si="11"/>
        <v>0</v>
      </c>
      <c r="AE11" s="24">
        <f t="shared" si="11"/>
        <v>0</v>
      </c>
      <c r="AF11" t="str">
        <f t="shared" si="8"/>
        <v>зменшено на</v>
      </c>
      <c r="AG11" s="34">
        <f t="shared" si="9"/>
        <v>40</v>
      </c>
    </row>
    <row r="12" spans="1:33" ht="15">
      <c r="A12" s="1"/>
      <c r="B12" s="33"/>
      <c r="C12" s="5">
        <v>11</v>
      </c>
      <c r="D12" s="10">
        <v>14</v>
      </c>
      <c r="E12" s="8">
        <v>0</v>
      </c>
      <c r="F12" s="10">
        <v>0</v>
      </c>
      <c r="G12" s="10">
        <v>3</v>
      </c>
      <c r="H12" s="10">
        <v>6</v>
      </c>
      <c r="I12" s="4">
        <v>5</v>
      </c>
      <c r="J12" s="24">
        <f t="shared" si="6"/>
        <v>21.428571428571427</v>
      </c>
      <c r="K12" s="24">
        <f t="shared" si="7"/>
        <v>29.142857142857142</v>
      </c>
      <c r="L12" s="24">
        <f t="shared" si="0"/>
        <v>0</v>
      </c>
      <c r="M12" s="24">
        <f t="shared" si="0"/>
        <v>21.428571428571427</v>
      </c>
      <c r="N12" s="24">
        <f t="shared" si="0"/>
        <v>42.857142857142854</v>
      </c>
      <c r="O12" s="24">
        <f t="shared" si="0"/>
        <v>35.714285714285715</v>
      </c>
      <c r="Q12" s="1"/>
      <c r="R12" s="33"/>
      <c r="S12" s="6">
        <v>11</v>
      </c>
      <c r="T12" s="10">
        <v>14</v>
      </c>
      <c r="U12" s="8">
        <f t="shared" si="1"/>
        <v>14</v>
      </c>
      <c r="V12" s="10"/>
      <c r="W12" s="10"/>
      <c r="X12" s="10"/>
      <c r="Y12" s="4"/>
      <c r="Z12" s="24">
        <f t="shared" si="2"/>
        <v>0</v>
      </c>
      <c r="AA12" s="24">
        <f t="shared" si="3"/>
        <v>0</v>
      </c>
      <c r="AB12" s="24">
        <f t="shared" si="4"/>
        <v>0</v>
      </c>
      <c r="AC12" s="24">
        <f t="shared" si="11"/>
        <v>0</v>
      </c>
      <c r="AD12" s="24">
        <f t="shared" si="11"/>
        <v>0</v>
      </c>
      <c r="AE12" s="24">
        <f t="shared" si="11"/>
        <v>0</v>
      </c>
      <c r="AF12" t="str">
        <f t="shared" si="8"/>
        <v>зменшено на</v>
      </c>
      <c r="AG12" s="34">
        <f t="shared" si="9"/>
        <v>21.428571428571427</v>
      </c>
    </row>
    <row r="13" spans="1:33" ht="15">
      <c r="A13" s="16" t="s">
        <v>97</v>
      </c>
      <c r="B13" s="17"/>
      <c r="C13" s="8"/>
      <c r="D13" s="18">
        <f>SUM(D5:D12)</f>
        <v>166</v>
      </c>
      <c r="E13" s="8">
        <v>0</v>
      </c>
      <c r="F13" s="18">
        <f>SUM(F5:F12)</f>
        <v>34</v>
      </c>
      <c r="G13" s="18">
        <f>SUM(G5:G12)</f>
        <v>43</v>
      </c>
      <c r="H13" s="18">
        <f>SUM(H5:H12)</f>
        <v>67</v>
      </c>
      <c r="I13" s="18">
        <f>SUM(I5:I12)</f>
        <v>21</v>
      </c>
      <c r="J13" s="39">
        <f t="shared" si="6"/>
        <v>46.3855421686747</v>
      </c>
      <c r="K13" s="39">
        <f t="shared" si="7"/>
        <v>51.59036144578313</v>
      </c>
      <c r="L13" s="39">
        <f t="shared" si="0"/>
        <v>20.481927710843372</v>
      </c>
      <c r="M13" s="39">
        <f t="shared" si="0"/>
        <v>25.903614457831324</v>
      </c>
      <c r="N13" s="39">
        <f t="shared" si="0"/>
        <v>40.36144578313253</v>
      </c>
      <c r="O13" s="39">
        <f t="shared" si="0"/>
        <v>12.650602409638553</v>
      </c>
      <c r="Q13" s="16"/>
      <c r="R13" s="17"/>
      <c r="S13" s="8"/>
      <c r="T13" s="18">
        <f>SUM(T5:T12)</f>
        <v>166</v>
      </c>
      <c r="U13" s="19">
        <f t="shared" si="1"/>
        <v>166</v>
      </c>
      <c r="V13" s="18">
        <f>SUM(V11:V12)</f>
        <v>0</v>
      </c>
      <c r="W13" s="18">
        <f>SUM(W11:W12)</f>
        <v>0</v>
      </c>
      <c r="X13" s="18">
        <f>SUM(X11:X12)</f>
        <v>0</v>
      </c>
      <c r="Y13" s="18">
        <f>SUM(Y11:Y12)</f>
        <v>0</v>
      </c>
      <c r="Z13" s="25">
        <f aca="true" t="shared" si="12" ref="Z13:AE13">AVERAGE(Z11:Z12)</f>
        <v>0</v>
      </c>
      <c r="AA13" s="25">
        <f t="shared" si="12"/>
        <v>0</v>
      </c>
      <c r="AB13" s="25">
        <f t="shared" si="12"/>
        <v>0</v>
      </c>
      <c r="AC13" s="25">
        <f t="shared" si="12"/>
        <v>0</v>
      </c>
      <c r="AD13" s="25">
        <f t="shared" si="12"/>
        <v>0</v>
      </c>
      <c r="AE13" s="25">
        <f t="shared" si="12"/>
        <v>0</v>
      </c>
      <c r="AF13" t="str">
        <f t="shared" si="8"/>
        <v>зменшено на</v>
      </c>
      <c r="AG13" s="34">
        <f t="shared" si="9"/>
        <v>46.3855421686747</v>
      </c>
    </row>
    <row r="14" spans="1:33" ht="51.75" customHeight="1">
      <c r="A14" s="54" t="s">
        <v>40</v>
      </c>
      <c r="B14" s="54"/>
      <c r="C14" s="22"/>
      <c r="D14" s="22">
        <f>SUM(D13)</f>
        <v>166</v>
      </c>
      <c r="E14" s="22">
        <f>SUM(E5:E13)</f>
        <v>0</v>
      </c>
      <c r="F14" s="22">
        <f>SUM(F13)</f>
        <v>34</v>
      </c>
      <c r="G14" s="22">
        <f>SUM(G13)</f>
        <v>43</v>
      </c>
      <c r="H14" s="22">
        <f>SUM(H5:H12)</f>
        <v>67</v>
      </c>
      <c r="I14" s="22">
        <f>SUM(I13)</f>
        <v>21</v>
      </c>
      <c r="J14" s="39">
        <f t="shared" si="6"/>
        <v>46.3855421686747</v>
      </c>
      <c r="K14" s="39">
        <f t="shared" si="7"/>
        <v>51.59036144578313</v>
      </c>
      <c r="L14" s="39">
        <f>F14/$D14*100</f>
        <v>20.481927710843372</v>
      </c>
      <c r="M14" s="39">
        <f t="shared" si="0"/>
        <v>25.903614457831324</v>
      </c>
      <c r="N14" s="39">
        <f t="shared" si="0"/>
        <v>40.36144578313253</v>
      </c>
      <c r="O14" s="39">
        <f t="shared" si="0"/>
        <v>12.650602409638553</v>
      </c>
      <c r="Q14" s="54" t="s">
        <v>40</v>
      </c>
      <c r="R14" s="54"/>
      <c r="S14" s="22"/>
      <c r="T14" s="22" t="e">
        <f>#REF!+#REF!+T13+#REF!+#REF!+#REF!+#REF!</f>
        <v>#REF!</v>
      </c>
      <c r="U14" s="22" t="e">
        <f>#REF!+#REF!+U13+#REF!+#REF!+#REF!+#REF!</f>
        <v>#REF!</v>
      </c>
      <c r="V14" s="22" t="e">
        <f>#REF!+#REF!+V13+#REF!+#REF!+#REF!+#REF!</f>
        <v>#REF!</v>
      </c>
      <c r="W14" s="22" t="e">
        <f>#REF!+#REF!+W13+#REF!+#REF!+#REF!+#REF!</f>
        <v>#REF!</v>
      </c>
      <c r="X14" s="22" t="e">
        <f>#REF!+#REF!+X13+#REF!+#REF!+#REF!+#REF!</f>
        <v>#REF!</v>
      </c>
      <c r="Y14" s="22" t="e">
        <f>#REF!+#REF!+Y13+#REF!+#REF!+#REF!+#REF!</f>
        <v>#REF!</v>
      </c>
      <c r="Z14" s="23" t="e">
        <f>AVERAGE(#REF!,#REF!,Z13,#REF!,#REF!,#REF!,)</f>
        <v>#REF!</v>
      </c>
      <c r="AA14" s="23" t="e">
        <f>AVERAGE(#REF!,#REF!,AA13,#REF!,#REF!,#REF!,)</f>
        <v>#REF!</v>
      </c>
      <c r="AB14" s="23" t="e">
        <f>AVERAGE(#REF!,#REF!,AB13,#REF!,#REF!,#REF!,)</f>
        <v>#REF!</v>
      </c>
      <c r="AC14" s="23" t="e">
        <f>AVERAGE(#REF!,#REF!,AC13,#REF!,#REF!,#REF!,)</f>
        <v>#REF!</v>
      </c>
      <c r="AD14" s="23" t="e">
        <f>AVERAGE(#REF!,#REF!,AD13,#REF!,#REF!,#REF!,)</f>
        <v>#REF!</v>
      </c>
      <c r="AE14" s="23" t="e">
        <f>AVERAGE(#REF!,#REF!,AE13,#REF!,#REF!,#REF!,)</f>
        <v>#REF!</v>
      </c>
      <c r="AF14" t="e">
        <f t="shared" si="8"/>
        <v>#REF!</v>
      </c>
      <c r="AG14" s="34" t="e">
        <f t="shared" si="9"/>
        <v>#REF!</v>
      </c>
    </row>
  </sheetData>
  <sheetProtection/>
  <mergeCells count="9">
    <mergeCell ref="T3:Y3"/>
    <mergeCell ref="Z3:AE3"/>
    <mergeCell ref="Q14:R14"/>
    <mergeCell ref="E1:I1"/>
    <mergeCell ref="J2:O2"/>
    <mergeCell ref="J3:O3"/>
    <mergeCell ref="A14:B14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2"/>
  <sheetViews>
    <sheetView zoomScale="75" zoomScaleNormal="75" zoomScalePageLayoutView="0" workbookViewId="0" topLeftCell="A1">
      <selection activeCell="U18" sqref="U18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8" width="17.7109375" style="0" customWidth="1"/>
    <col min="26" max="33" width="13.14062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57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57</v>
      </c>
      <c r="B5" s="33" t="s">
        <v>101</v>
      </c>
      <c r="C5" s="5" t="s">
        <v>29</v>
      </c>
      <c r="D5" s="5">
        <v>27</v>
      </c>
      <c r="E5" s="8">
        <f aca="true" t="shared" si="0" ref="E5:E10">D5-(F5+G5+H5+I5)</f>
        <v>0</v>
      </c>
      <c r="F5" s="5">
        <v>8</v>
      </c>
      <c r="G5" s="5">
        <v>10</v>
      </c>
      <c r="H5" s="5">
        <v>6</v>
      </c>
      <c r="I5" s="5">
        <v>3</v>
      </c>
      <c r="J5" s="24">
        <f>L5+M5</f>
        <v>66.66666666666666</v>
      </c>
      <c r="K5" s="24">
        <f>(F5+0.64*G5+0.36*H5)/D5*100</f>
        <v>61.33333333333334</v>
      </c>
      <c r="L5" s="24">
        <f aca="true" t="shared" si="1" ref="L5:O12">F5/$D5*100</f>
        <v>29.629629629629626</v>
      </c>
      <c r="M5" s="24">
        <f t="shared" si="1"/>
        <v>37.03703703703704</v>
      </c>
      <c r="N5" s="24">
        <f t="shared" si="1"/>
        <v>22.22222222222222</v>
      </c>
      <c r="O5" s="24">
        <f t="shared" si="1"/>
        <v>11.11111111111111</v>
      </c>
      <c r="Q5" s="33" t="s">
        <v>57</v>
      </c>
      <c r="R5" s="33" t="s">
        <v>101</v>
      </c>
      <c r="S5" s="6" t="s">
        <v>29</v>
      </c>
      <c r="T5" s="6">
        <v>27</v>
      </c>
      <c r="U5" s="8"/>
      <c r="V5" s="5"/>
      <c r="W5" s="5"/>
      <c r="X5" s="5"/>
      <c r="Y5" s="5"/>
      <c r="Z5" s="24">
        <f aca="true" t="shared" si="2" ref="Z5:Z10">AB5+AC5</f>
        <v>0</v>
      </c>
      <c r="AA5" s="24">
        <f aca="true" t="shared" si="3" ref="AA5:AA10">(V5+0.64*W5+0.36*X5)/T5*100</f>
        <v>0</v>
      </c>
      <c r="AB5" s="24">
        <f aca="true" t="shared" si="4" ref="AB5:AB10">V5/$T5*100</f>
        <v>0</v>
      </c>
      <c r="AC5" s="24">
        <f aca="true" t="shared" si="5" ref="AC5:AE7">W5/$T5*100</f>
        <v>0</v>
      </c>
      <c r="AD5" s="24">
        <f t="shared" si="5"/>
        <v>0</v>
      </c>
      <c r="AE5" s="24">
        <f t="shared" si="5"/>
        <v>0</v>
      </c>
      <c r="AF5" t="str">
        <f>IF(J5-Z5&lt;0,"збільшено на",IF(J5-Z5&gt;0,"зменшено на","стабільно"))</f>
        <v>зменшено на</v>
      </c>
      <c r="AG5" s="34">
        <f>ABS(J5-Z5)</f>
        <v>66.66666666666666</v>
      </c>
    </row>
    <row r="6" spans="1:33" ht="15">
      <c r="A6" s="1"/>
      <c r="B6" s="33"/>
      <c r="C6" s="5" t="s">
        <v>25</v>
      </c>
      <c r="D6" s="5">
        <v>22</v>
      </c>
      <c r="E6" s="8">
        <f t="shared" si="0"/>
        <v>0</v>
      </c>
      <c r="F6" s="5">
        <v>6</v>
      </c>
      <c r="G6" s="5">
        <v>4</v>
      </c>
      <c r="H6" s="5">
        <v>11</v>
      </c>
      <c r="I6" s="5">
        <v>1</v>
      </c>
      <c r="J6" s="24">
        <f aca="true" t="shared" si="6" ref="J6:J11">L6+M6</f>
        <v>45.45454545454545</v>
      </c>
      <c r="K6" s="24">
        <f aca="true" t="shared" si="7" ref="K6:K12">(F6+0.64*G6+0.36*H6)/D6*100</f>
        <v>56.90909090909091</v>
      </c>
      <c r="L6" s="24">
        <f t="shared" si="1"/>
        <v>27.27272727272727</v>
      </c>
      <c r="M6" s="24">
        <f t="shared" si="1"/>
        <v>18.181818181818183</v>
      </c>
      <c r="N6" s="24">
        <f t="shared" si="1"/>
        <v>50</v>
      </c>
      <c r="O6" s="24">
        <f t="shared" si="1"/>
        <v>4.545454545454546</v>
      </c>
      <c r="Q6" s="1"/>
      <c r="R6" s="33"/>
      <c r="S6" s="6" t="s">
        <v>25</v>
      </c>
      <c r="T6" s="6">
        <v>22</v>
      </c>
      <c r="U6" s="8"/>
      <c r="V6" s="5"/>
      <c r="W6" s="5"/>
      <c r="X6" s="5"/>
      <c r="Y6" s="5"/>
      <c r="Z6" s="24">
        <f t="shared" si="2"/>
        <v>0</v>
      </c>
      <c r="AA6" s="24">
        <f t="shared" si="3"/>
        <v>0</v>
      </c>
      <c r="AB6" s="24">
        <f t="shared" si="4"/>
        <v>0</v>
      </c>
      <c r="AC6" s="24">
        <f t="shared" si="5"/>
        <v>0</v>
      </c>
      <c r="AD6" s="24">
        <f t="shared" si="5"/>
        <v>0</v>
      </c>
      <c r="AE6" s="24">
        <f t="shared" si="5"/>
        <v>0</v>
      </c>
      <c r="AF6" t="str">
        <f aca="true" t="shared" si="8" ref="AF6:AF12">IF(J6-Z6&lt;0,"збільшено на",IF(J6-Z6&gt;0,"зменшено на","стабільно"))</f>
        <v>зменшено на</v>
      </c>
      <c r="AG6" s="34">
        <f aca="true" t="shared" si="9" ref="AG6:AG12">ABS(J6-Z6)</f>
        <v>45.45454545454545</v>
      </c>
    </row>
    <row r="7" spans="1:33" ht="15">
      <c r="A7" s="1"/>
      <c r="B7" s="33"/>
      <c r="C7" s="5" t="s">
        <v>24</v>
      </c>
      <c r="D7" s="5">
        <v>28</v>
      </c>
      <c r="E7" s="8">
        <f t="shared" si="0"/>
        <v>0</v>
      </c>
      <c r="F7" s="5">
        <v>6</v>
      </c>
      <c r="G7" s="5">
        <v>3</v>
      </c>
      <c r="H7" s="5">
        <v>14</v>
      </c>
      <c r="I7" s="5">
        <v>5</v>
      </c>
      <c r="J7" s="24">
        <f t="shared" si="6"/>
        <v>32.14285714285714</v>
      </c>
      <c r="K7" s="24">
        <f t="shared" si="7"/>
        <v>46.28571428571429</v>
      </c>
      <c r="L7" s="24">
        <f t="shared" si="1"/>
        <v>21.428571428571427</v>
      </c>
      <c r="M7" s="24">
        <f t="shared" si="1"/>
        <v>10.714285714285714</v>
      </c>
      <c r="N7" s="24">
        <f t="shared" si="1"/>
        <v>50</v>
      </c>
      <c r="O7" s="24">
        <f t="shared" si="1"/>
        <v>17.857142857142858</v>
      </c>
      <c r="Q7" s="1"/>
      <c r="R7" s="33"/>
      <c r="S7" s="6" t="s">
        <v>24</v>
      </c>
      <c r="T7" s="6">
        <v>28</v>
      </c>
      <c r="U7" s="8"/>
      <c r="V7" s="5"/>
      <c r="W7" s="5"/>
      <c r="X7" s="5"/>
      <c r="Y7" s="5"/>
      <c r="Z7" s="24">
        <f t="shared" si="2"/>
        <v>0</v>
      </c>
      <c r="AA7" s="24">
        <f t="shared" si="3"/>
        <v>0</v>
      </c>
      <c r="AB7" s="24">
        <f t="shared" si="4"/>
        <v>0</v>
      </c>
      <c r="AC7" s="24">
        <f t="shared" si="5"/>
        <v>0</v>
      </c>
      <c r="AD7" s="24">
        <f t="shared" si="5"/>
        <v>0</v>
      </c>
      <c r="AE7" s="24">
        <f t="shared" si="5"/>
        <v>0</v>
      </c>
      <c r="AF7" t="str">
        <f t="shared" si="8"/>
        <v>зменшено на</v>
      </c>
      <c r="AG7" s="34">
        <f t="shared" si="9"/>
        <v>32.14285714285714</v>
      </c>
    </row>
    <row r="8" spans="1:33" ht="15">
      <c r="A8" s="33"/>
      <c r="B8" s="33"/>
      <c r="C8" s="5" t="s">
        <v>20</v>
      </c>
      <c r="D8" s="5">
        <v>16</v>
      </c>
      <c r="E8" s="8">
        <v>0</v>
      </c>
      <c r="F8" s="5">
        <v>2</v>
      </c>
      <c r="G8" s="5">
        <v>1</v>
      </c>
      <c r="H8" s="5">
        <v>11</v>
      </c>
      <c r="I8" s="5">
        <v>2</v>
      </c>
      <c r="J8" s="24">
        <f t="shared" si="6"/>
        <v>18.75</v>
      </c>
      <c r="K8" s="24">
        <f t="shared" si="7"/>
        <v>41.25</v>
      </c>
      <c r="L8" s="24">
        <f t="shared" si="1"/>
        <v>12.5</v>
      </c>
      <c r="M8" s="24">
        <f t="shared" si="1"/>
        <v>6.25</v>
      </c>
      <c r="N8" s="24">
        <f t="shared" si="1"/>
        <v>68.75</v>
      </c>
      <c r="O8" s="24">
        <f t="shared" si="1"/>
        <v>12.5</v>
      </c>
      <c r="Q8" s="33"/>
      <c r="R8" s="33"/>
      <c r="S8" s="6" t="s">
        <v>20</v>
      </c>
      <c r="T8" s="6">
        <v>16</v>
      </c>
      <c r="U8" s="8"/>
      <c r="V8" s="5"/>
      <c r="W8" s="5"/>
      <c r="X8" s="5"/>
      <c r="Y8" s="5"/>
      <c r="Z8" s="24">
        <f t="shared" si="2"/>
        <v>0</v>
      </c>
      <c r="AA8" s="24">
        <f t="shared" si="3"/>
        <v>0</v>
      </c>
      <c r="AB8" s="24">
        <f t="shared" si="4"/>
        <v>0</v>
      </c>
      <c r="AC8" s="24">
        <f aca="true" t="shared" si="10" ref="AC8:AE10">W8/$T8*100</f>
        <v>0</v>
      </c>
      <c r="AD8" s="24">
        <f t="shared" si="10"/>
        <v>0</v>
      </c>
      <c r="AE8" s="24">
        <f t="shared" si="10"/>
        <v>0</v>
      </c>
      <c r="AF8" t="str">
        <f t="shared" si="8"/>
        <v>зменшено на</v>
      </c>
      <c r="AG8" s="34">
        <f t="shared" si="9"/>
        <v>18.75</v>
      </c>
    </row>
    <row r="9" spans="1:33" ht="15">
      <c r="A9" s="1"/>
      <c r="B9" s="33"/>
      <c r="C9" s="5" t="s">
        <v>16</v>
      </c>
      <c r="D9" s="5">
        <v>15</v>
      </c>
      <c r="E9" s="8">
        <v>0</v>
      </c>
      <c r="F9" s="5">
        <v>3</v>
      </c>
      <c r="G9" s="5">
        <v>5</v>
      </c>
      <c r="H9" s="5">
        <v>6</v>
      </c>
      <c r="I9" s="5">
        <v>1</v>
      </c>
      <c r="J9" s="24">
        <f t="shared" si="6"/>
        <v>53.33333333333333</v>
      </c>
      <c r="K9" s="24">
        <f t="shared" si="7"/>
        <v>55.733333333333334</v>
      </c>
      <c r="L9" s="24">
        <f t="shared" si="1"/>
        <v>20</v>
      </c>
      <c r="M9" s="24">
        <f t="shared" si="1"/>
        <v>33.33333333333333</v>
      </c>
      <c r="N9" s="24">
        <f t="shared" si="1"/>
        <v>40</v>
      </c>
      <c r="O9" s="24">
        <f t="shared" si="1"/>
        <v>6.666666666666667</v>
      </c>
      <c r="Q9" s="1"/>
      <c r="R9" s="33"/>
      <c r="S9" s="6" t="s">
        <v>16</v>
      </c>
      <c r="T9" s="6">
        <v>15</v>
      </c>
      <c r="U9" s="8"/>
      <c r="V9" s="5"/>
      <c r="W9" s="5"/>
      <c r="X9" s="5"/>
      <c r="Y9" s="5"/>
      <c r="Z9" s="24">
        <f t="shared" si="2"/>
        <v>0</v>
      </c>
      <c r="AA9" s="24">
        <f t="shared" si="3"/>
        <v>0</v>
      </c>
      <c r="AB9" s="24">
        <f t="shared" si="4"/>
        <v>0</v>
      </c>
      <c r="AC9" s="24">
        <f t="shared" si="10"/>
        <v>0</v>
      </c>
      <c r="AD9" s="24">
        <f t="shared" si="10"/>
        <v>0</v>
      </c>
      <c r="AE9" s="24">
        <f t="shared" si="10"/>
        <v>0</v>
      </c>
      <c r="AF9" t="str">
        <f t="shared" si="8"/>
        <v>зменшено на</v>
      </c>
      <c r="AG9" s="34">
        <f t="shared" si="9"/>
        <v>53.33333333333333</v>
      </c>
    </row>
    <row r="10" spans="1:33" ht="15">
      <c r="A10" s="1"/>
      <c r="B10" s="33"/>
      <c r="C10" s="5">
        <v>11</v>
      </c>
      <c r="D10" s="5">
        <v>14</v>
      </c>
      <c r="E10" s="8">
        <f t="shared" si="0"/>
        <v>0</v>
      </c>
      <c r="F10" s="5">
        <v>0</v>
      </c>
      <c r="G10" s="5">
        <v>5</v>
      </c>
      <c r="H10" s="5">
        <v>6</v>
      </c>
      <c r="I10" s="5">
        <v>3</v>
      </c>
      <c r="J10" s="24">
        <f t="shared" si="6"/>
        <v>35.714285714285715</v>
      </c>
      <c r="K10" s="24">
        <f t="shared" si="7"/>
        <v>38.28571428571429</v>
      </c>
      <c r="L10" s="24">
        <f t="shared" si="1"/>
        <v>0</v>
      </c>
      <c r="M10" s="24">
        <f t="shared" si="1"/>
        <v>35.714285714285715</v>
      </c>
      <c r="N10" s="24">
        <f t="shared" si="1"/>
        <v>42.857142857142854</v>
      </c>
      <c r="O10" s="24">
        <f t="shared" si="1"/>
        <v>21.428571428571427</v>
      </c>
      <c r="Q10" s="1"/>
      <c r="R10" s="33"/>
      <c r="S10" s="6">
        <v>11</v>
      </c>
      <c r="T10" s="6">
        <v>14</v>
      </c>
      <c r="U10" s="8"/>
      <c r="V10" s="5"/>
      <c r="W10" s="5"/>
      <c r="X10" s="5"/>
      <c r="Y10" s="5"/>
      <c r="Z10" s="24">
        <f t="shared" si="2"/>
        <v>0</v>
      </c>
      <c r="AA10" s="24">
        <f t="shared" si="3"/>
        <v>0</v>
      </c>
      <c r="AB10" s="24">
        <f t="shared" si="4"/>
        <v>0</v>
      </c>
      <c r="AC10" s="24">
        <f t="shared" si="10"/>
        <v>0</v>
      </c>
      <c r="AD10" s="24">
        <f t="shared" si="10"/>
        <v>0</v>
      </c>
      <c r="AE10" s="24">
        <f t="shared" si="10"/>
        <v>0</v>
      </c>
      <c r="AF10" t="str">
        <f t="shared" si="8"/>
        <v>зменшено на</v>
      </c>
      <c r="AG10" s="34">
        <f t="shared" si="9"/>
        <v>35.714285714285715</v>
      </c>
    </row>
    <row r="11" spans="1:33" ht="15">
      <c r="A11" s="46" t="s">
        <v>97</v>
      </c>
      <c r="B11" s="17"/>
      <c r="C11" s="8"/>
      <c r="D11" s="18">
        <f aca="true" t="shared" si="11" ref="D11:I11">SUM(D5:D10)</f>
        <v>122</v>
      </c>
      <c r="E11" s="19">
        <f t="shared" si="11"/>
        <v>0</v>
      </c>
      <c r="F11" s="18">
        <f t="shared" si="11"/>
        <v>25</v>
      </c>
      <c r="G11" s="18">
        <f t="shared" si="11"/>
        <v>28</v>
      </c>
      <c r="H11" s="18">
        <f t="shared" si="11"/>
        <v>54</v>
      </c>
      <c r="I11" s="18">
        <f t="shared" si="11"/>
        <v>15</v>
      </c>
      <c r="J11" s="24">
        <f t="shared" si="6"/>
        <v>43.44262295081967</v>
      </c>
      <c r="K11" s="24">
        <f t="shared" si="7"/>
        <v>51.11475409836066</v>
      </c>
      <c r="L11" s="24">
        <f t="shared" si="1"/>
        <v>20.491803278688526</v>
      </c>
      <c r="M11" s="24">
        <f t="shared" si="1"/>
        <v>22.950819672131146</v>
      </c>
      <c r="N11" s="24">
        <f t="shared" si="1"/>
        <v>44.26229508196721</v>
      </c>
      <c r="O11" s="24">
        <f t="shared" si="1"/>
        <v>12.295081967213115</v>
      </c>
      <c r="Q11" s="46" t="s">
        <v>97</v>
      </c>
      <c r="R11" s="17"/>
      <c r="S11" s="8"/>
      <c r="T11" s="18">
        <f>SUM(T5:T10)</f>
        <v>122</v>
      </c>
      <c r="U11" s="19"/>
      <c r="V11" s="18">
        <f>SUM(V8:V10)</f>
        <v>0</v>
      </c>
      <c r="W11" s="18">
        <f>SUM(W8:W10)</f>
        <v>0</v>
      </c>
      <c r="X11" s="18">
        <f>SUM(X8:X10)</f>
        <v>0</v>
      </c>
      <c r="Y11" s="18">
        <f>SUM(Y8:Y10)</f>
        <v>0</v>
      </c>
      <c r="Z11" s="25">
        <f aca="true" t="shared" si="12" ref="Z11:AE11">AVERAGE(Z8:Z10)</f>
        <v>0</v>
      </c>
      <c r="AA11" s="25">
        <f t="shared" si="12"/>
        <v>0</v>
      </c>
      <c r="AB11" s="25">
        <f t="shared" si="12"/>
        <v>0</v>
      </c>
      <c r="AC11" s="25">
        <f t="shared" si="12"/>
        <v>0</v>
      </c>
      <c r="AD11" s="25">
        <f t="shared" si="12"/>
        <v>0</v>
      </c>
      <c r="AE11" s="25">
        <f t="shared" si="12"/>
        <v>0</v>
      </c>
      <c r="AF11" t="str">
        <f t="shared" si="8"/>
        <v>зменшено на</v>
      </c>
      <c r="AG11" s="34">
        <f t="shared" si="9"/>
        <v>43.44262295081967</v>
      </c>
    </row>
    <row r="12" spans="1:33" ht="51.75" customHeight="1">
      <c r="A12" s="54" t="s">
        <v>103</v>
      </c>
      <c r="B12" s="54"/>
      <c r="C12" s="22"/>
      <c r="D12" s="22">
        <f aca="true" t="shared" si="13" ref="D12:I12">SUM(D11)</f>
        <v>122</v>
      </c>
      <c r="E12" s="22">
        <f t="shared" si="13"/>
        <v>0</v>
      </c>
      <c r="F12" s="22">
        <f t="shared" si="13"/>
        <v>25</v>
      </c>
      <c r="G12" s="22">
        <f t="shared" si="13"/>
        <v>28</v>
      </c>
      <c r="H12" s="22">
        <f t="shared" si="13"/>
        <v>54</v>
      </c>
      <c r="I12" s="22">
        <f t="shared" si="13"/>
        <v>15</v>
      </c>
      <c r="J12" s="23">
        <f>(F12+G12)*100/D12</f>
        <v>43.442622950819676</v>
      </c>
      <c r="K12" s="39">
        <f t="shared" si="7"/>
        <v>51.11475409836066</v>
      </c>
      <c r="L12" s="39">
        <f t="shared" si="1"/>
        <v>20.491803278688526</v>
      </c>
      <c r="M12" s="39">
        <f t="shared" si="1"/>
        <v>22.950819672131146</v>
      </c>
      <c r="N12" s="39">
        <f t="shared" si="1"/>
        <v>44.26229508196721</v>
      </c>
      <c r="O12" s="39">
        <f t="shared" si="1"/>
        <v>12.295081967213115</v>
      </c>
      <c r="Q12" s="54" t="s">
        <v>103</v>
      </c>
      <c r="R12" s="54"/>
      <c r="S12" s="22"/>
      <c r="T12" s="22">
        <f>SUM(T11)</f>
        <v>122</v>
      </c>
      <c r="U12" s="22" t="e">
        <f>#REF!+U11+#REF!+#REF!+#REF!+#REF!+#REF!</f>
        <v>#REF!</v>
      </c>
      <c r="V12" s="22" t="e">
        <f>#REF!+V11+#REF!+#REF!+#REF!+#REF!+#REF!</f>
        <v>#REF!</v>
      </c>
      <c r="W12" s="22" t="e">
        <f>#REF!+W11+#REF!+#REF!+#REF!+#REF!+#REF!</f>
        <v>#REF!</v>
      </c>
      <c r="X12" s="22" t="e">
        <f>#REF!+X11+#REF!+#REF!+#REF!+#REF!+#REF!</f>
        <v>#REF!</v>
      </c>
      <c r="Y12" s="22" t="e">
        <f>#REF!+Y11+#REF!+#REF!+#REF!+#REF!+#REF!</f>
        <v>#REF!</v>
      </c>
      <c r="Z12" s="23" t="e">
        <f>AVERAGE(#REF!,Z11,#REF!,#REF!,#REF!,#REF!,)</f>
        <v>#REF!</v>
      </c>
      <c r="AA12" s="23" t="e">
        <f>AVERAGE(#REF!,AA11,#REF!,#REF!,#REF!,#REF!,)</f>
        <v>#REF!</v>
      </c>
      <c r="AB12" s="23" t="e">
        <f>AVERAGE(#REF!,AB11,#REF!,#REF!,#REF!,#REF!,)</f>
        <v>#REF!</v>
      </c>
      <c r="AC12" s="23" t="e">
        <f>AVERAGE(#REF!,AC11,#REF!,#REF!,#REF!,#REF!,)</f>
        <v>#REF!</v>
      </c>
      <c r="AD12" s="23" t="e">
        <f>AVERAGE(#REF!,AD11,#REF!,#REF!,#REF!,#REF!,)</f>
        <v>#REF!</v>
      </c>
      <c r="AE12" s="23" t="e">
        <f>AVERAGE(#REF!,AE11,#REF!,#REF!,#REF!,#REF!,)</f>
        <v>#REF!</v>
      </c>
      <c r="AF12" t="e">
        <f t="shared" si="8"/>
        <v>#REF!</v>
      </c>
      <c r="AG12" s="34" t="e">
        <f t="shared" si="9"/>
        <v>#REF!</v>
      </c>
    </row>
  </sheetData>
  <sheetProtection/>
  <mergeCells count="9">
    <mergeCell ref="T3:Y3"/>
    <mergeCell ref="Z3:AE3"/>
    <mergeCell ref="Q12:R12"/>
    <mergeCell ref="E1:I1"/>
    <mergeCell ref="J2:O2"/>
    <mergeCell ref="J3:O3"/>
    <mergeCell ref="A12:B12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9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15.00390625" style="0" customWidth="1"/>
    <col min="2" max="2" width="13.57421875" style="0" customWidth="1"/>
    <col min="3" max="9" width="9.140625" style="7" customWidth="1"/>
    <col min="10" max="10" width="10.57421875" style="0" bestFit="1" customWidth="1"/>
    <col min="11" max="11" width="10.7109375" style="0" customWidth="1"/>
    <col min="12" max="13" width="10.421875" style="0" customWidth="1"/>
    <col min="14" max="14" width="11.57421875" style="0" customWidth="1"/>
    <col min="15" max="15" width="11.28125" style="0" customWidth="1"/>
    <col min="17" max="18" width="13.7109375" style="0" customWidth="1"/>
    <col min="26" max="33" width="13.7109375" style="0" customWidth="1"/>
  </cols>
  <sheetData>
    <row r="1" spans="1:11" ht="42" customHeight="1">
      <c r="A1" s="15" t="s">
        <v>36</v>
      </c>
      <c r="E1" s="60" t="s">
        <v>47</v>
      </c>
      <c r="F1" s="60"/>
      <c r="G1" s="60"/>
      <c r="H1" s="60"/>
      <c r="I1" s="60"/>
      <c r="J1" s="15" t="s">
        <v>37</v>
      </c>
      <c r="K1" s="35" t="s">
        <v>63</v>
      </c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1" ht="15">
      <c r="A3" s="1"/>
      <c r="B3" s="1"/>
      <c r="C3" s="26"/>
      <c r="D3" s="55" t="s">
        <v>2</v>
      </c>
      <c r="E3" s="55"/>
      <c r="F3" s="55"/>
      <c r="G3" s="55"/>
      <c r="H3" s="55"/>
      <c r="I3" s="55"/>
      <c r="J3" s="56" t="s">
        <v>2</v>
      </c>
      <c r="K3" s="56"/>
      <c r="L3" s="56"/>
      <c r="M3" s="56"/>
      <c r="N3" s="56"/>
      <c r="O3" s="56"/>
      <c r="Q3" s="1"/>
      <c r="R3" s="1"/>
      <c r="S3" s="26"/>
      <c r="T3" s="55" t="s">
        <v>3</v>
      </c>
      <c r="U3" s="55"/>
      <c r="V3" s="55"/>
      <c r="W3" s="55"/>
      <c r="X3" s="55"/>
      <c r="Y3" s="55"/>
      <c r="Z3" s="56" t="s">
        <v>3</v>
      </c>
      <c r="AA3" s="56"/>
      <c r="AB3" s="56"/>
      <c r="AC3" s="56"/>
      <c r="AD3" s="56"/>
      <c r="AE3" s="56"/>
    </row>
    <row r="4" spans="1:31" ht="38.25">
      <c r="A4" s="2" t="s">
        <v>4</v>
      </c>
      <c r="B4" s="3" t="s">
        <v>5</v>
      </c>
      <c r="C4" s="29" t="s">
        <v>0</v>
      </c>
      <c r="D4" s="30" t="s">
        <v>6</v>
      </c>
      <c r="E4" s="30" t="s">
        <v>1</v>
      </c>
      <c r="F4" s="29" t="s">
        <v>7</v>
      </c>
      <c r="G4" s="29" t="s">
        <v>8</v>
      </c>
      <c r="H4" s="29" t="s">
        <v>9</v>
      </c>
      <c r="I4" s="29" t="s">
        <v>10</v>
      </c>
      <c r="J4" s="31" t="s">
        <v>33</v>
      </c>
      <c r="K4" s="31" t="s">
        <v>34</v>
      </c>
      <c r="L4" s="32" t="s">
        <v>7</v>
      </c>
      <c r="M4" s="32" t="s">
        <v>8</v>
      </c>
      <c r="N4" s="32" t="s">
        <v>9</v>
      </c>
      <c r="O4" s="32" t="s">
        <v>10</v>
      </c>
      <c r="Q4" s="2" t="s">
        <v>4</v>
      </c>
      <c r="R4" s="3" t="s">
        <v>5</v>
      </c>
      <c r="S4" s="29" t="s">
        <v>0</v>
      </c>
      <c r="T4" s="30" t="s">
        <v>6</v>
      </c>
      <c r="U4" s="30" t="s">
        <v>1</v>
      </c>
      <c r="V4" s="29" t="s">
        <v>7</v>
      </c>
      <c r="W4" s="29" t="s">
        <v>8</v>
      </c>
      <c r="X4" s="29" t="s">
        <v>9</v>
      </c>
      <c r="Y4" s="29" t="s">
        <v>10</v>
      </c>
      <c r="Z4" s="31" t="s">
        <v>33</v>
      </c>
      <c r="AA4" s="31" t="s">
        <v>34</v>
      </c>
      <c r="AB4" s="32" t="s">
        <v>7</v>
      </c>
      <c r="AC4" s="32" t="s">
        <v>8</v>
      </c>
      <c r="AD4" s="32" t="s">
        <v>9</v>
      </c>
      <c r="AE4" s="32" t="s">
        <v>10</v>
      </c>
    </row>
    <row r="5" spans="1:33" ht="15">
      <c r="A5" s="33" t="s">
        <v>63</v>
      </c>
      <c r="B5" s="33" t="s">
        <v>101</v>
      </c>
      <c r="C5" s="5" t="s">
        <v>24</v>
      </c>
      <c r="D5" s="5">
        <v>28</v>
      </c>
      <c r="E5" s="8">
        <v>0</v>
      </c>
      <c r="F5" s="5">
        <v>7</v>
      </c>
      <c r="G5" s="5">
        <v>5</v>
      </c>
      <c r="H5" s="5">
        <v>11</v>
      </c>
      <c r="I5" s="5">
        <v>5</v>
      </c>
      <c r="J5" s="24">
        <f>L5+M5</f>
        <v>42.85714285714286</v>
      </c>
      <c r="K5" s="24">
        <f>(F5+0.64*G5+0.36*H5)/D5*100</f>
        <v>50.57142857142857</v>
      </c>
      <c r="L5" s="24">
        <f aca="true" t="shared" si="0" ref="L5:O9">F5/$D5*100</f>
        <v>25</v>
      </c>
      <c r="M5" s="24">
        <f t="shared" si="0"/>
        <v>17.857142857142858</v>
      </c>
      <c r="N5" s="24">
        <f t="shared" si="0"/>
        <v>39.285714285714285</v>
      </c>
      <c r="O5" s="24">
        <f t="shared" si="0"/>
        <v>17.857142857142858</v>
      </c>
      <c r="Q5" s="33"/>
      <c r="R5" s="33"/>
      <c r="S5" s="5" t="s">
        <v>24</v>
      </c>
      <c r="T5" s="5"/>
      <c r="U5" s="8">
        <f>T5-(V5+W5+X5+Y5)</f>
        <v>0</v>
      </c>
      <c r="V5" s="5"/>
      <c r="W5" s="5"/>
      <c r="X5" s="5"/>
      <c r="Y5" s="5"/>
      <c r="Z5" s="24" t="e">
        <f>AB5+AC5</f>
        <v>#DIV/0!</v>
      </c>
      <c r="AA5" s="24" t="e">
        <f>(V5+0.64*W5+0.36*X5)/T5*100</f>
        <v>#DIV/0!</v>
      </c>
      <c r="AB5" s="24" t="e">
        <f>V5/$T5*100</f>
        <v>#DIV/0!</v>
      </c>
      <c r="AC5" s="24" t="e">
        <f aca="true" t="shared" si="1" ref="AC5:AE7">W5/$T5*100</f>
        <v>#DIV/0!</v>
      </c>
      <c r="AD5" s="24" t="e">
        <f t="shared" si="1"/>
        <v>#DIV/0!</v>
      </c>
      <c r="AE5" s="24" t="e">
        <f t="shared" si="1"/>
        <v>#DIV/0!</v>
      </c>
      <c r="AF5" t="e">
        <f>IF(J5-Z5&lt;0,"збільшено на",IF(J5-Z5&gt;0,"зменшено на","стабільно"))</f>
        <v>#DIV/0!</v>
      </c>
      <c r="AG5" s="34" t="e">
        <f>ABS(J5-Z5)</f>
        <v>#DIV/0!</v>
      </c>
    </row>
    <row r="6" spans="1:33" ht="15">
      <c r="A6" s="1"/>
      <c r="B6" s="33"/>
      <c r="C6" s="5" t="s">
        <v>20</v>
      </c>
      <c r="D6" s="5">
        <v>16</v>
      </c>
      <c r="E6" s="8">
        <v>0</v>
      </c>
      <c r="F6" s="5">
        <v>2</v>
      </c>
      <c r="G6" s="5">
        <v>4</v>
      </c>
      <c r="H6" s="5">
        <v>7</v>
      </c>
      <c r="I6" s="5">
        <v>0</v>
      </c>
      <c r="J6" s="24">
        <f>L6+M6</f>
        <v>37.5</v>
      </c>
      <c r="K6" s="24">
        <f>(F6+0.64*G6+0.36*H6)/D6*100</f>
        <v>44.25</v>
      </c>
      <c r="L6" s="24">
        <f t="shared" si="0"/>
        <v>12.5</v>
      </c>
      <c r="M6" s="24">
        <f t="shared" si="0"/>
        <v>25</v>
      </c>
      <c r="N6" s="24">
        <f t="shared" si="0"/>
        <v>43.75</v>
      </c>
      <c r="O6" s="24">
        <f t="shared" si="0"/>
        <v>0</v>
      </c>
      <c r="Q6" s="1"/>
      <c r="R6" s="33"/>
      <c r="S6" s="5" t="s">
        <v>14</v>
      </c>
      <c r="T6" s="5"/>
      <c r="U6" s="8">
        <f>T6-(V6+W6+X6+Y6)</f>
        <v>0</v>
      </c>
      <c r="V6" s="5"/>
      <c r="W6" s="5"/>
      <c r="X6" s="5"/>
      <c r="Y6" s="5"/>
      <c r="Z6" s="24" t="e">
        <f>AB6+AC6</f>
        <v>#DIV/0!</v>
      </c>
      <c r="AA6" s="24" t="e">
        <f>(V6+0.64*W6+0.36*X6)/T6*100</f>
        <v>#DIV/0!</v>
      </c>
      <c r="AB6" s="24" t="e">
        <f>V6/$T6*100</f>
        <v>#DIV/0!</v>
      </c>
      <c r="AC6" s="24" t="e">
        <f t="shared" si="1"/>
        <v>#DIV/0!</v>
      </c>
      <c r="AD6" s="24" t="e">
        <f t="shared" si="1"/>
        <v>#DIV/0!</v>
      </c>
      <c r="AE6" s="24" t="e">
        <f t="shared" si="1"/>
        <v>#DIV/0!</v>
      </c>
      <c r="AF6" t="e">
        <f>IF(J6-Z6&lt;0,"збільшено на",IF(J6-Z6&gt;0,"зменшено на","стабільно"))</f>
        <v>#DIV/0!</v>
      </c>
      <c r="AG6" s="34" t="e">
        <f>ABS(J6-Z6)</f>
        <v>#DIV/0!</v>
      </c>
    </row>
    <row r="7" spans="1:33" ht="15">
      <c r="A7" s="1"/>
      <c r="B7" s="33"/>
      <c r="C7" s="5" t="s">
        <v>16</v>
      </c>
      <c r="D7" s="5">
        <v>15</v>
      </c>
      <c r="E7" s="8">
        <v>0</v>
      </c>
      <c r="F7" s="5">
        <v>3</v>
      </c>
      <c r="G7" s="5">
        <v>6</v>
      </c>
      <c r="H7" s="5">
        <v>5</v>
      </c>
      <c r="I7" s="5">
        <v>1</v>
      </c>
      <c r="J7" s="24">
        <f>L7+M7</f>
        <v>60</v>
      </c>
      <c r="K7" s="24">
        <f>(F7+0.64*G7+0.36*H7)/D7*100</f>
        <v>57.60000000000001</v>
      </c>
      <c r="L7" s="24">
        <f t="shared" si="0"/>
        <v>20</v>
      </c>
      <c r="M7" s="24">
        <f t="shared" si="0"/>
        <v>40</v>
      </c>
      <c r="N7" s="24">
        <f t="shared" si="0"/>
        <v>33.33333333333333</v>
      </c>
      <c r="O7" s="24">
        <f t="shared" si="0"/>
        <v>6.666666666666667</v>
      </c>
      <c r="Q7" s="1"/>
      <c r="R7" s="33"/>
      <c r="S7" s="5" t="s">
        <v>15</v>
      </c>
      <c r="T7" s="5"/>
      <c r="U7" s="8">
        <f>T7-(V7+W7+X7+Y7)</f>
        <v>0</v>
      </c>
      <c r="V7" s="5"/>
      <c r="W7" s="5"/>
      <c r="X7" s="5"/>
      <c r="Y7" s="5"/>
      <c r="Z7" s="24" t="e">
        <f>AB7+AC7</f>
        <v>#DIV/0!</v>
      </c>
      <c r="AA7" s="24" t="e">
        <f>(V7+0.64*W7+0.36*X7)/T7*100</f>
        <v>#DIV/0!</v>
      </c>
      <c r="AB7" s="24" t="e">
        <f>V7/$T7*100</f>
        <v>#DIV/0!</v>
      </c>
      <c r="AC7" s="24" t="e">
        <f t="shared" si="1"/>
        <v>#DIV/0!</v>
      </c>
      <c r="AD7" s="24" t="e">
        <f t="shared" si="1"/>
        <v>#DIV/0!</v>
      </c>
      <c r="AE7" s="24" t="e">
        <f t="shared" si="1"/>
        <v>#DIV/0!</v>
      </c>
      <c r="AF7" t="e">
        <f>IF(J7-Z7&lt;0,"збільшено на",IF(J7-Z7&gt;0,"зменшено на","стабільно"))</f>
        <v>#DIV/0!</v>
      </c>
      <c r="AG7" s="34" t="e">
        <f>ABS(J7-Z7)</f>
        <v>#DIV/0!</v>
      </c>
    </row>
    <row r="8" spans="1:33" ht="15">
      <c r="A8" s="46" t="s">
        <v>97</v>
      </c>
      <c r="B8" s="50"/>
      <c r="C8" s="48"/>
      <c r="D8" s="18">
        <f>SUM(D5:D7)</f>
        <v>59</v>
      </c>
      <c r="E8" s="8">
        <v>0</v>
      </c>
      <c r="F8" s="18">
        <f>SUM(F5:F7)</f>
        <v>12</v>
      </c>
      <c r="G8" s="18">
        <f>SUM(G5:G7)</f>
        <v>15</v>
      </c>
      <c r="H8" s="18">
        <f>SUM(H5:H7)</f>
        <v>23</v>
      </c>
      <c r="I8" s="18">
        <f>SUM(I5:I7)</f>
        <v>6</v>
      </c>
      <c r="J8" s="39">
        <f>L8+M8</f>
        <v>45.76271186440678</v>
      </c>
      <c r="K8" s="39">
        <f>(F8+0.64*G8+0.36*H8)/D8*100</f>
        <v>50.64406779661017</v>
      </c>
      <c r="L8" s="39">
        <f t="shared" si="0"/>
        <v>20.33898305084746</v>
      </c>
      <c r="M8" s="39">
        <f t="shared" si="0"/>
        <v>25.423728813559322</v>
      </c>
      <c r="N8" s="39">
        <f t="shared" si="0"/>
        <v>38.983050847457626</v>
      </c>
      <c r="O8" s="39">
        <f t="shared" si="0"/>
        <v>10.16949152542373</v>
      </c>
      <c r="Q8" s="16"/>
      <c r="R8" s="17"/>
      <c r="S8" s="8"/>
      <c r="T8" s="18">
        <f>SUM(T5:T7)</f>
        <v>0</v>
      </c>
      <c r="U8" s="19">
        <f>T8-(V8+W8+X8+Y8)</f>
        <v>0</v>
      </c>
      <c r="V8" s="18">
        <f>SUM(V5:V7)</f>
        <v>0</v>
      </c>
      <c r="W8" s="18">
        <f>SUM(W5:W7)</f>
        <v>0</v>
      </c>
      <c r="X8" s="18">
        <f>SUM(X5:X7)</f>
        <v>0</v>
      </c>
      <c r="Y8" s="18">
        <f>SUM(Y5:Y7)</f>
        <v>0</v>
      </c>
      <c r="Z8" s="25" t="e">
        <f aca="true" t="shared" si="2" ref="Z8:AE8">AVERAGE(Z5:Z7)</f>
        <v>#DIV/0!</v>
      </c>
      <c r="AA8" s="25" t="e">
        <f t="shared" si="2"/>
        <v>#DIV/0!</v>
      </c>
      <c r="AB8" s="25" t="e">
        <f t="shared" si="2"/>
        <v>#DIV/0!</v>
      </c>
      <c r="AC8" s="25" t="e">
        <f t="shared" si="2"/>
        <v>#DIV/0!</v>
      </c>
      <c r="AD8" s="25" t="e">
        <f t="shared" si="2"/>
        <v>#DIV/0!</v>
      </c>
      <c r="AE8" s="25" t="e">
        <f t="shared" si="2"/>
        <v>#DIV/0!</v>
      </c>
      <c r="AF8" t="e">
        <f>IF(J8-Z8&lt;0,"збільшено на",IF(J8-Z8&gt;0,"зменшено на","стабільно"))</f>
        <v>#DIV/0!</v>
      </c>
      <c r="AG8" s="34" t="e">
        <f>ABS(J8-Z8)</f>
        <v>#DIV/0!</v>
      </c>
    </row>
    <row r="9" spans="1:33" ht="51.75" customHeight="1">
      <c r="A9" s="54" t="s">
        <v>40</v>
      </c>
      <c r="B9" s="54"/>
      <c r="C9" s="22"/>
      <c r="D9" s="22">
        <f>SUM(D8)</f>
        <v>59</v>
      </c>
      <c r="E9" s="22">
        <f>SUM(E5:E8)</f>
        <v>0</v>
      </c>
      <c r="F9" s="22">
        <f>SUM(F8)</f>
        <v>12</v>
      </c>
      <c r="G9" s="22">
        <f>SUM(G8)</f>
        <v>15</v>
      </c>
      <c r="H9" s="22">
        <f>SUM(H8)</f>
        <v>23</v>
      </c>
      <c r="I9" s="22">
        <f>SUM(I8)</f>
        <v>6</v>
      </c>
      <c r="J9" s="39">
        <f>L9+M9</f>
        <v>45.76271186440678</v>
      </c>
      <c r="K9" s="39">
        <f>(F9+0.64*G9+0.36*H9)/D9*100</f>
        <v>50.64406779661017</v>
      </c>
      <c r="L9" s="39">
        <f t="shared" si="0"/>
        <v>20.33898305084746</v>
      </c>
      <c r="M9" s="39">
        <f t="shared" si="0"/>
        <v>25.423728813559322</v>
      </c>
      <c r="N9" s="39">
        <f t="shared" si="0"/>
        <v>38.983050847457626</v>
      </c>
      <c r="O9" s="39">
        <f t="shared" si="0"/>
        <v>10.16949152542373</v>
      </c>
      <c r="Q9" s="54" t="s">
        <v>40</v>
      </c>
      <c r="R9" s="54"/>
      <c r="S9" s="22"/>
      <c r="T9" s="22" t="e">
        <f>T8+#REF!+#REF!</f>
        <v>#REF!</v>
      </c>
      <c r="U9" s="22" t="e">
        <f>U8+#REF!+#REF!</f>
        <v>#REF!</v>
      </c>
      <c r="V9" s="22" t="e">
        <f>V8+#REF!+#REF!</f>
        <v>#REF!</v>
      </c>
      <c r="W9" s="22" t="e">
        <f>W8+#REF!+#REF!</f>
        <v>#REF!</v>
      </c>
      <c r="X9" s="22" t="e">
        <f>X8+#REF!+#REF!</f>
        <v>#REF!</v>
      </c>
      <c r="Y9" s="22" t="e">
        <f>Y8+#REF!+#REF!</f>
        <v>#REF!</v>
      </c>
      <c r="Z9" s="23" t="e">
        <f>AVERAGE(Z8,#REF!,#REF!)</f>
        <v>#REF!</v>
      </c>
      <c r="AA9" s="23" t="e">
        <f>AVERAGE(AA8,#REF!,#REF!)</f>
        <v>#REF!</v>
      </c>
      <c r="AB9" s="23" t="e">
        <f>AVERAGE(AB8,#REF!,#REF!)</f>
        <v>#REF!</v>
      </c>
      <c r="AC9" s="23" t="e">
        <f>AVERAGE(AC8,#REF!,#REF!)</f>
        <v>#REF!</v>
      </c>
      <c r="AD9" s="23" t="e">
        <f>AVERAGE(AD8,#REF!,#REF!)</f>
        <v>#REF!</v>
      </c>
      <c r="AE9" s="23" t="e">
        <f>AVERAGE(AE8,#REF!,#REF!)</f>
        <v>#REF!</v>
      </c>
      <c r="AF9" t="e">
        <f>IF(J9-Z9&lt;0,"збільшено на",IF(J9-Z9&gt;0,"зменшено на","стабільно"))</f>
        <v>#REF!</v>
      </c>
      <c r="AG9" s="34" t="e">
        <f>ABS(J9-Z9)</f>
        <v>#REF!</v>
      </c>
    </row>
  </sheetData>
  <sheetProtection/>
  <mergeCells count="9">
    <mergeCell ref="T3:Y3"/>
    <mergeCell ref="Z3:AE3"/>
    <mergeCell ref="Q9:R9"/>
    <mergeCell ref="E1:I1"/>
    <mergeCell ref="J2:O2"/>
    <mergeCell ref="J3:O3"/>
    <mergeCell ref="A9:B9"/>
    <mergeCell ref="A2:I2"/>
    <mergeCell ref="D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С.А.</dc:creator>
  <cp:keywords/>
  <dc:description/>
  <cp:lastModifiedBy>Загороднюк Світлана</cp:lastModifiedBy>
  <cp:lastPrinted>2012-01-05T08:52:31Z</cp:lastPrinted>
  <dcterms:created xsi:type="dcterms:W3CDTF">2011-12-28T12:19:51Z</dcterms:created>
  <dcterms:modified xsi:type="dcterms:W3CDTF">2018-01-02T07:52:41Z</dcterms:modified>
  <cp:category/>
  <cp:version/>
  <cp:contentType/>
  <cp:contentStatus/>
</cp:coreProperties>
</file>